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Entregas" sheetId="2" state="visible" r:id="rId2"/>
    <sheet xmlns:r="http://schemas.openxmlformats.org/officeDocument/2006/relationships" name="Catálogos" sheetId="3" state="visible" r:id="rId3"/>
    <sheet xmlns:r="http://schemas.openxmlformats.org/officeDocument/2006/relationships" name="Instrucciones" sheetId="4" state="visible" r:id="rId4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0.0%"/>
    <numFmt numFmtId="165" formatCode="d/m/Y"/>
  </numFmts>
  <fonts count="9">
    <font>
      <name val="Calibri"/>
      <family val="2"/>
      <color theme="1"/>
      <sz val="11"/>
      <scheme val="minor"/>
    </font>
    <font>
      <name val="Aptos Display"/>
      <b val="1"/>
      <color rgb="00146B4A"/>
      <sz val="16"/>
    </font>
    <font>
      <name val="Aptos"/>
      <i val="1"/>
      <color rgb="004B5563"/>
      <sz val="10"/>
    </font>
    <font>
      <name val="Aptos"/>
      <i val="1"/>
      <color rgb="004B5563"/>
      <sz val="9"/>
    </font>
    <font>
      <name val="Aptos"/>
      <b val="1"/>
      <color rgb="00FFFFFF"/>
      <sz val="10"/>
    </font>
    <font>
      <name val="Aptos Display"/>
      <b val="1"/>
      <color rgb="00FFFFFF"/>
      <sz val="18"/>
    </font>
    <font>
      <name val="Aptos Display"/>
      <b val="1"/>
      <color rgb="001F2937"/>
      <sz val="18"/>
    </font>
    <font>
      <name val="Aptos"/>
      <b val="1"/>
      <color rgb="00FFFFFF"/>
      <sz val="11"/>
    </font>
    <font>
      <name val="Aptos"/>
      <color rgb="001F2937"/>
      <sz val="10"/>
    </font>
  </fonts>
  <fills count="11">
    <fill>
      <patternFill/>
    </fill>
    <fill>
      <patternFill patternType="gray125"/>
    </fill>
    <fill>
      <patternFill patternType="solid">
        <fgColor rgb="00C75B39"/>
      </patternFill>
    </fill>
    <fill>
      <patternFill patternType="solid">
        <fgColor rgb="00146B4A"/>
      </patternFill>
    </fill>
    <fill>
      <patternFill patternType="solid">
        <fgColor rgb="00FCE5CD"/>
      </patternFill>
    </fill>
    <fill>
      <patternFill patternType="solid">
        <fgColor rgb="00FFFFFF"/>
      </patternFill>
    </fill>
    <fill>
      <patternFill patternType="solid">
        <fgColor rgb="00F7E7B3"/>
      </patternFill>
    </fill>
    <fill>
      <patternFill patternType="solid">
        <fgColor rgb="00EAF4F8"/>
      </patternFill>
    </fill>
    <fill>
      <patternFill patternType="solid">
        <fgColor rgb="00E8EEF0"/>
      </patternFill>
    </fill>
    <fill>
      <patternFill patternType="solid">
        <fgColor rgb="00374151"/>
      </patternFill>
    </fill>
    <fill>
      <patternFill patternType="solid">
        <fgColor rgb="00FFF3D6"/>
      </patternFill>
    </fill>
  </fills>
  <borders count="2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 vertical="center" wrapText="1"/>
    </xf>
    <xf numFmtId="1" fontId="5" fillId="3" borderId="1" applyAlignment="1" pivotButton="0" quotePrefix="0" xfId="0">
      <alignment horizontal="center" vertical="center"/>
    </xf>
    <xf numFmtId="1" fontId="5" fillId="2" borderId="1" applyAlignment="1" pivotButton="0" quotePrefix="0" xfId="0">
      <alignment horizontal="center" vertical="center"/>
    </xf>
    <xf numFmtId="1" fontId="6" fillId="4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  <xf numFmtId="165" fontId="5" fillId="3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left" vertical="center" wrapText="1"/>
    </xf>
    <xf numFmtId="1" fontId="8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 wrapText="1"/>
    </xf>
    <xf numFmtId="1" fontId="8" fillId="6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/>
    </xf>
    <xf numFmtId="0" fontId="8" fillId="7" borderId="1" applyAlignment="1" pivotButton="0" quotePrefix="0" xfId="0">
      <alignment horizontal="left" vertical="center" wrapText="1"/>
    </xf>
    <xf numFmtId="165" fontId="8" fillId="7" borderId="1" applyAlignment="1" pivotButton="0" quotePrefix="0" xfId="0">
      <alignment horizontal="left" vertical="center"/>
    </xf>
    <xf numFmtId="20" fontId="8" fillId="7" borderId="1" applyAlignment="1" pivotButton="0" quotePrefix="0" xfId="0">
      <alignment horizontal="left" vertical="center"/>
    </xf>
    <xf numFmtId="1" fontId="8" fillId="7" borderId="1" applyAlignment="1" pivotButton="0" quotePrefix="0" xfId="0">
      <alignment horizontal="left" vertical="center"/>
    </xf>
    <xf numFmtId="165" fontId="8" fillId="7" borderId="1" applyAlignment="1" pivotButton="0" quotePrefix="0" xfId="0">
      <alignment horizontal="left" vertical="center" wrapText="1"/>
    </xf>
    <xf numFmtId="0" fontId="8" fillId="8" borderId="1" applyAlignment="1" pivotButton="0" quotePrefix="0" xfId="0">
      <alignment horizontal="left" vertical="center"/>
    </xf>
    <xf numFmtId="1" fontId="8" fillId="8" borderId="1" applyAlignment="1" pivotButton="0" quotePrefix="0" xfId="0">
      <alignment horizontal="left" vertical="center"/>
    </xf>
    <xf numFmtId="0" fontId="7" fillId="9" borderId="1" applyAlignment="1" pivotButton="0" quotePrefix="0" xfId="0">
      <alignment horizontal="left" vertical="center"/>
    </xf>
    <xf numFmtId="0" fontId="0" fillId="9" borderId="1" pivotButton="0" quotePrefix="0" xfId="0"/>
    <xf numFmtId="0" fontId="8" fillId="5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ill>
        <patternFill patternType="solid">
          <fgColor rgb="00D9EAD3"/>
        </patternFill>
      </fill>
    </dxf>
    <dxf>
      <fill>
        <patternFill patternType="solid">
          <fgColor rgb="00F4CCCC"/>
        </patternFill>
      </fill>
    </dxf>
    <dxf>
      <fill>
        <patternFill patternType="solid">
          <fgColor rgb="00FCE5CD"/>
        </patternFill>
      </fill>
    </dxf>
    <dxf>
      <fill>
        <patternFill patternType="solid">
          <fgColor rgb="00FFF2CC"/>
        </patternFill>
      </fill>
    </dxf>
    <dxf>
      <font>
        <name val="Aptos"/>
        <b val="1"/>
        <color rgb="007F1D1D"/>
        <sz val="10"/>
      </font>
      <fill>
        <patternFill patternType="solid">
          <fgColor rgb="00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Resultados por intento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'Resumen'!B18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46B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C75B39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F7C948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FF2CC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'Resumen'!$A$19:$A$22</f>
            </numRef>
          </cat>
          <val>
            <numRef>
              <f>'Resumen'!$B$19:$B$22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Intentos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Resultado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Entregas" displayName="tblEntregas" ref="A5:AC105" headerRowCount="1">
  <autoFilter ref="A5:AC105"/>
  <tableColumns count="29">
    <tableColumn id="1" name="Folio de embarque / guía"/>
    <tableColumn id="2" name="Pedido / referencia"/>
    <tableColumn id="3" name="Destinatario"/>
    <tableColumn id="4" name="Zona / dirección breve"/>
    <tableColumn id="5" name="Fecha de ventana"/>
    <tableColumn id="6" name="Hora inicio de ventana"/>
    <tableColumn id="7" name="Hora fin de ventana"/>
    <tableColumn id="8" name="Fecha de intento"/>
    <tableColumn id="9" name="Hora de intento"/>
    <tableColumn id="10" name="Número de intento"/>
    <tableColumn id="11" name="Unidad / operador"/>
    <tableColumn id="12" name="Resultado del intento"/>
    <tableColumn id="13" name="Receptor / contacto"/>
    <tableColumn id="14" name="Tipo de evidencia"/>
    <tableColumn id="15" name="Referencia de evidencia"/>
    <tableColumn id="16" name="Motivo de no entrega o reprogramación"/>
    <tableColumn id="17" name="Categoría de incidencia"/>
    <tableColumn id="18" name="Estado de incidencia"/>
    <tableColumn id="19" name="Próxima acción"/>
    <tableColumn id="20" name="Responsable de seguimiento"/>
    <tableColumn id="21" name="Fecha de seguimiento"/>
    <tableColumn id="22" name="Observaciones"/>
    <tableColumn id="23" name="Clave de intento"/>
    <tableColumn id="24" name="Estado de evidencia"/>
    <tableColumn id="25" name="Control de captura"/>
    <tableColumn id="26" name="Intentos de la guía"/>
    <tableColumn id="27" name="Cumplimiento de ventana"/>
    <tableColumn id="28" name="Requiere seguimiento"/>
    <tableColumn id="29" name="Alerta de reintentos"/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4" customWidth="1" min="3" max="3"/>
    <col width="31" customWidth="1" min="4" max="4"/>
    <col width="17" customWidth="1" min="5" max="5"/>
    <col width="4" customWidth="1" min="6" max="6"/>
    <col width="28" customWidth="1" min="7" max="7"/>
    <col width="18" customWidth="1" min="8" max="8"/>
    <col width="4" customWidth="1" min="9" max="9"/>
    <col width="16" customWidth="1" min="10" max="10"/>
    <col width="16" customWidth="1" min="11" max="11"/>
    <col width="16" customWidth="1" min="12" max="12"/>
    <col width="16" customWidth="1" min="13" max="13"/>
  </cols>
  <sheetData>
    <row r="1">
      <c r="A1" s="1" t="inlineStr">
        <is>
          <t>Resumen de control de entregas</t>
        </is>
      </c>
    </row>
    <row r="2">
      <c r="A2" s="2" t="inlineStr">
        <is>
          <t>Seguimiento operativo de intentos, evidencias e incidencias de última milla.</t>
        </is>
      </c>
    </row>
    <row r="3">
      <c r="A3" s="3" t="inlineStr">
        <is>
          <t>No controla el estado comercial del pedido ni sustituye los controles internos de la operación.</t>
        </is>
      </c>
    </row>
    <row r="4"/>
    <row r="5" ht="31" customHeight="1">
      <c r="A5" s="4" t="inlineStr">
        <is>
          <t>Intentos registrados</t>
        </is>
      </c>
      <c r="B5" s="5">
        <f>COUNTIF(Entregas!$A$6:$A$105,"&lt;&gt;")</f>
        <v/>
      </c>
      <c r="D5" s="4" t="inlineStr">
        <is>
          <t>Intentos entregados</t>
        </is>
      </c>
      <c r="E5" s="5">
        <f>COUNTIF(Entregas!$L$6:$L$105,"Entregado")</f>
        <v/>
      </c>
      <c r="G5" s="4" t="inlineStr">
        <is>
          <t>Intentos no entregados</t>
        </is>
      </c>
      <c r="H5" s="6">
        <f>COUNTIF(Entregas!$L$6:$L$105,"No entregado")</f>
        <v/>
      </c>
    </row>
    <row r="6"/>
    <row r="7"/>
    <row r="8" ht="31" customHeight="1">
      <c r="A8" s="4" t="inlineStr">
        <is>
          <t>Pendientes de captura</t>
        </is>
      </c>
      <c r="B8" s="7">
        <f>COUNTIF(Entregas!$L$6:$L$105,"Pendiente de captura")</f>
        <v/>
      </c>
      <c r="D8" s="4" t="inlineStr">
        <is>
          <t>Porcentaje de entrega por intento</t>
        </is>
      </c>
      <c r="E8" s="8">
        <f>IFERROR(E5/B5,0)</f>
        <v/>
      </c>
      <c r="G8" s="4" t="inlineStr">
        <is>
          <t>Entregas sin evidencia</t>
        </is>
      </c>
      <c r="H8" s="6">
        <f>COUNTIFS(Entregas!$L$6:$L$105,"Entregado",Entregas!$X$6:$X$105,"Pendiente")</f>
        <v/>
      </c>
    </row>
    <row r="9"/>
    <row r="10"/>
    <row r="11" ht="31" customHeight="1">
      <c r="A11" s="4" t="inlineStr">
        <is>
          <t>Registros que requieren seguimiento</t>
        </is>
      </c>
      <c r="B11" s="6">
        <f>COUNTIF(Entregas!$AB$6:$AB$105,"Sí")</f>
        <v/>
      </c>
      <c r="D11" s="4" t="inlineStr">
        <is>
          <t>Incidencias activas</t>
        </is>
      </c>
      <c r="E11" s="6">
        <f>COUNTIFS(Entregas!$Q$6:$Q$105,"&lt;&gt;",Entregas!$Q$6:$Q$105,"&lt;&gt;Sin incidencia",Entregas!$R$6:$R$105,"&lt;&gt;Cerrada")</f>
        <v/>
      </c>
      <c r="G11" s="4" t="inlineStr">
        <is>
          <t>Intentos fuera de ventana</t>
        </is>
      </c>
      <c r="H11" s="6">
        <f>COUNTIF(Entregas!$AA$6:$AA$105,"Fuera de ventana")</f>
        <v/>
      </c>
    </row>
    <row r="12"/>
    <row r="13"/>
    <row r="14" ht="31" customHeight="1">
      <c r="A14" s="4" t="inlineStr">
        <is>
          <t>Capturas incompletas</t>
        </is>
      </c>
      <c r="B14" s="6">
        <f>COUNTIFS(Entregas!$A$6:$A$105,"&lt;&gt;",Entregas!$Y$6:$Y$105,"&lt;&gt;Completa")</f>
        <v/>
      </c>
      <c r="D14" s="4" t="inlineStr">
        <is>
          <t>Alertas de reintentos</t>
        </is>
      </c>
      <c r="E14" s="6">
        <f>COUNTIF(Entregas!$AC$6:$AC$105,"Revisar")</f>
        <v/>
      </c>
      <c r="G14" s="4" t="inlineStr">
        <is>
          <t>Fecha del último intento</t>
        </is>
      </c>
      <c r="H14" s="9">
        <f>IFERROR(IF(COUNT(Entregas!$H$6:$H$105)=0,"",MAX(Entregas!$H$6:$H$105)),"")</f>
        <v/>
      </c>
    </row>
    <row r="15">
      <c r="H15">
        <f>""</f>
        <v/>
      </c>
    </row>
    <row r="16">
      <c r="A16" s="3" t="inlineStr">
        <is>
          <t>Los indicadores cuentan intentos de entrega registrados. Un mismo folio puede tener más de un intento.</t>
        </is>
      </c>
      <c r="H16">
        <f>""</f>
        <v/>
      </c>
    </row>
    <row r="17">
      <c r="H17">
        <f>""</f>
        <v/>
      </c>
    </row>
    <row r="18">
      <c r="A18" s="10" t="inlineStr">
        <is>
          <t>Resultado del intento</t>
        </is>
      </c>
      <c r="B18" s="11" t="inlineStr">
        <is>
          <t>Intentos</t>
        </is>
      </c>
      <c r="D18" s="10" t="inlineStr">
        <is>
          <t>Control operativo</t>
        </is>
      </c>
      <c r="E18" s="11" t="inlineStr">
        <is>
          <t>Registros</t>
        </is>
      </c>
      <c r="H18">
        <f>""</f>
        <v/>
      </c>
    </row>
    <row r="19">
      <c r="A19" s="12" t="inlineStr">
        <is>
          <t>Entregado</t>
        </is>
      </c>
      <c r="B19" s="13">
        <f>COUNTIF(Entregas!$L$6:$L$105,$A19)</f>
        <v/>
      </c>
      <c r="D19" s="12" t="inlineStr">
        <is>
          <t>Evidencia pendiente en entrega</t>
        </is>
      </c>
      <c r="E19" s="13">
        <f>COUNTIFS(Entregas!$L$6:$L$105,"Entregado",Entregas!$X$6:$X$105,"Pendiente")</f>
        <v/>
      </c>
      <c r="H19">
        <f>""</f>
        <v/>
      </c>
    </row>
    <row r="20">
      <c r="A20" s="14" t="inlineStr">
        <is>
          <t>No entregado</t>
        </is>
      </c>
      <c r="B20" s="15">
        <f>COUNTIF(Entregas!$L$6:$L$105,$A20)</f>
        <v/>
      </c>
      <c r="D20" s="14" t="inlineStr">
        <is>
          <t>Captura incompleta</t>
        </is>
      </c>
      <c r="E20" s="15">
        <f>COUNTIFS(Entregas!$A$6:$A$105,"&lt;&gt;",Entregas!$Y$6:$Y$105,"&lt;&gt;Completa")</f>
        <v/>
      </c>
      <c r="H20">
        <f>""</f>
        <v/>
      </c>
    </row>
    <row r="21">
      <c r="A21" s="12" t="inlineStr">
        <is>
          <t>Reprogramado</t>
        </is>
      </c>
      <c r="B21" s="13">
        <f>COUNTIF(Entregas!$L$6:$L$105,$A21)</f>
        <v/>
      </c>
      <c r="D21" s="12" t="inlineStr">
        <is>
          <t>Seguimiento requerido</t>
        </is>
      </c>
      <c r="E21" s="13">
        <f>COUNTIF(Entregas!$AB$6:$AB$105,"Sí")</f>
        <v/>
      </c>
      <c r="H21">
        <f>""</f>
        <v/>
      </c>
    </row>
    <row r="22">
      <c r="A22" s="14" t="inlineStr">
        <is>
          <t>Pendiente de captura</t>
        </is>
      </c>
      <c r="B22" s="15">
        <f>COUNTIF(Entregas!$L$6:$L$105,$A22)</f>
        <v/>
      </c>
      <c r="D22" s="14" t="inlineStr">
        <is>
          <t>Fuera de ventana o sin datos</t>
        </is>
      </c>
      <c r="E22" s="15">
        <f>IFERROR(COUNTIF(Entregas!$AA$6:$AA$105,"Fuera de ventana")+COUNTIF(Entregas!$AA$6:$AA$105,"Sin datos"),0)</f>
        <v/>
      </c>
      <c r="H22">
        <f>""</f>
        <v/>
      </c>
    </row>
    <row r="23">
      <c r="B23">
        <f>""</f>
        <v/>
      </c>
      <c r="E23">
        <f>""</f>
        <v/>
      </c>
      <c r="H23">
        <f>""</f>
        <v/>
      </c>
    </row>
    <row r="24">
      <c r="B24">
        <f>""</f>
        <v/>
      </c>
      <c r="E24">
        <f>""</f>
        <v/>
      </c>
      <c r="H24">
        <f>""</f>
        <v/>
      </c>
    </row>
    <row r="25">
      <c r="B25">
        <f>""</f>
        <v/>
      </c>
      <c r="E25">
        <f>""</f>
        <v/>
      </c>
      <c r="H25">
        <f>""</f>
        <v/>
      </c>
    </row>
    <row r="26">
      <c r="B26">
        <f>""</f>
        <v/>
      </c>
      <c r="E26">
        <f>""</f>
        <v/>
      </c>
      <c r="H26">
        <f>""</f>
        <v/>
      </c>
    </row>
    <row r="27">
      <c r="B27">
        <f>""</f>
        <v/>
      </c>
      <c r="E27">
        <f>""</f>
        <v/>
      </c>
      <c r="H27">
        <f>""</f>
        <v/>
      </c>
    </row>
    <row r="28">
      <c r="B28">
        <f>""</f>
        <v/>
      </c>
      <c r="E28">
        <f>""</f>
        <v/>
      </c>
      <c r="H28">
        <f>""</f>
        <v/>
      </c>
    </row>
    <row r="29">
      <c r="B29">
        <f>""</f>
        <v/>
      </c>
      <c r="E29">
        <f>""</f>
        <v/>
      </c>
      <c r="H29">
        <f>""</f>
        <v/>
      </c>
    </row>
    <row r="30">
      <c r="B30">
        <f>""</f>
        <v/>
      </c>
      <c r="E30">
        <f>""</f>
        <v/>
      </c>
      <c r="H30">
        <f>""</f>
        <v/>
      </c>
    </row>
    <row r="31">
      <c r="B31">
        <f>""</f>
        <v/>
      </c>
      <c r="E31">
        <f>""</f>
        <v/>
      </c>
      <c r="H31">
        <f>""</f>
        <v/>
      </c>
    </row>
    <row r="32">
      <c r="B32">
        <f>""</f>
        <v/>
      </c>
      <c r="E32">
        <f>""</f>
        <v/>
      </c>
      <c r="H32">
        <f>""</f>
        <v/>
      </c>
    </row>
    <row r="33">
      <c r="B33">
        <f>""</f>
        <v/>
      </c>
      <c r="E33">
        <f>""</f>
        <v/>
      </c>
      <c r="H33">
        <f>""</f>
        <v/>
      </c>
    </row>
    <row r="34">
      <c r="B34">
        <f>""</f>
        <v/>
      </c>
      <c r="E34">
        <f>""</f>
        <v/>
      </c>
      <c r="H34">
        <f>""</f>
        <v/>
      </c>
    </row>
    <row r="35">
      <c r="B35">
        <f>""</f>
        <v/>
      </c>
      <c r="E35">
        <f>""</f>
        <v/>
      </c>
      <c r="H35">
        <f>""</f>
        <v/>
      </c>
    </row>
    <row r="36">
      <c r="B36">
        <f>""</f>
        <v/>
      </c>
      <c r="E36">
        <f>""</f>
        <v/>
      </c>
      <c r="H36">
        <f>""</f>
        <v/>
      </c>
    </row>
    <row r="37">
      <c r="B37">
        <f>""</f>
        <v/>
      </c>
      <c r="E37">
        <f>""</f>
        <v/>
      </c>
      <c r="H37">
        <f>""</f>
        <v/>
      </c>
    </row>
    <row r="38">
      <c r="B38">
        <f>""</f>
        <v/>
      </c>
      <c r="E38">
        <f>""</f>
        <v/>
      </c>
      <c r="H38">
        <f>""</f>
        <v/>
      </c>
    </row>
    <row r="39">
      <c r="B39">
        <f>""</f>
        <v/>
      </c>
      <c r="E39">
        <f>""</f>
        <v/>
      </c>
      <c r="H39">
        <f>""</f>
        <v/>
      </c>
    </row>
    <row r="40">
      <c r="B40">
        <f>""</f>
        <v/>
      </c>
      <c r="E40">
        <f>""</f>
        <v/>
      </c>
      <c r="H40">
        <f>""</f>
        <v/>
      </c>
    </row>
    <row r="41">
      <c r="B41">
        <f>""</f>
        <v/>
      </c>
      <c r="E41">
        <f>""</f>
        <v/>
      </c>
      <c r="H41">
        <f>""</f>
        <v/>
      </c>
    </row>
    <row r="42">
      <c r="B42">
        <f>""</f>
        <v/>
      </c>
      <c r="E42">
        <f>""</f>
        <v/>
      </c>
      <c r="H42">
        <f>""</f>
        <v/>
      </c>
    </row>
    <row r="43">
      <c r="B43">
        <f>""</f>
        <v/>
      </c>
      <c r="E43">
        <f>""</f>
        <v/>
      </c>
      <c r="H43">
        <f>""</f>
        <v/>
      </c>
    </row>
    <row r="44">
      <c r="B44">
        <f>""</f>
        <v/>
      </c>
      <c r="E44">
        <f>""</f>
        <v/>
      </c>
      <c r="H44">
        <f>""</f>
        <v/>
      </c>
    </row>
    <row r="45">
      <c r="B45">
        <f>""</f>
        <v/>
      </c>
      <c r="E45">
        <f>""</f>
        <v/>
      </c>
      <c r="H45">
        <f>""</f>
        <v/>
      </c>
    </row>
    <row r="46">
      <c r="B46">
        <f>""</f>
        <v/>
      </c>
      <c r="E46">
        <f>""</f>
        <v/>
      </c>
      <c r="H46">
        <f>""</f>
        <v/>
      </c>
    </row>
    <row r="47">
      <c r="B47">
        <f>""</f>
        <v/>
      </c>
      <c r="E47">
        <f>""</f>
        <v/>
      </c>
      <c r="H47">
        <f>""</f>
        <v/>
      </c>
    </row>
    <row r="48">
      <c r="B48">
        <f>""</f>
        <v/>
      </c>
      <c r="E48">
        <f>""</f>
        <v/>
      </c>
      <c r="H48">
        <f>""</f>
        <v/>
      </c>
    </row>
    <row r="49">
      <c r="B49">
        <f>""</f>
        <v/>
      </c>
      <c r="E49">
        <f>""</f>
        <v/>
      </c>
      <c r="H49">
        <f>""</f>
        <v/>
      </c>
    </row>
    <row r="50">
      <c r="B50">
        <f>""</f>
        <v/>
      </c>
      <c r="E50">
        <f>""</f>
        <v/>
      </c>
      <c r="H50">
        <f>""</f>
        <v/>
      </c>
    </row>
    <row r="51">
      <c r="B51">
        <f>""</f>
        <v/>
      </c>
      <c r="E51">
        <f>""</f>
        <v/>
      </c>
      <c r="H51">
        <f>""</f>
        <v/>
      </c>
    </row>
    <row r="52">
      <c r="B52">
        <f>""</f>
        <v/>
      </c>
      <c r="E52">
        <f>""</f>
        <v/>
      </c>
      <c r="H52">
        <f>""</f>
        <v/>
      </c>
    </row>
    <row r="53">
      <c r="B53">
        <f>""</f>
        <v/>
      </c>
      <c r="E53">
        <f>""</f>
        <v/>
      </c>
      <c r="H53">
        <f>""</f>
        <v/>
      </c>
    </row>
    <row r="54">
      <c r="B54">
        <f>""</f>
        <v/>
      </c>
      <c r="E54">
        <f>""</f>
        <v/>
      </c>
      <c r="H54">
        <f>""</f>
        <v/>
      </c>
    </row>
    <row r="55">
      <c r="B55">
        <f>""</f>
        <v/>
      </c>
      <c r="E55">
        <f>""</f>
        <v/>
      </c>
      <c r="H55">
        <f>""</f>
        <v/>
      </c>
    </row>
    <row r="56">
      <c r="B56">
        <f>""</f>
        <v/>
      </c>
      <c r="E56">
        <f>""</f>
        <v/>
      </c>
      <c r="H56">
        <f>""</f>
        <v/>
      </c>
    </row>
    <row r="57">
      <c r="B57">
        <f>""</f>
        <v/>
      </c>
      <c r="E57">
        <f>""</f>
        <v/>
      </c>
      <c r="H57">
        <f>""</f>
        <v/>
      </c>
    </row>
    <row r="58">
      <c r="B58">
        <f>""</f>
        <v/>
      </c>
      <c r="E58">
        <f>""</f>
        <v/>
      </c>
      <c r="H58">
        <f>""</f>
        <v/>
      </c>
    </row>
    <row r="59">
      <c r="B59">
        <f>""</f>
        <v/>
      </c>
      <c r="E59">
        <f>""</f>
        <v/>
      </c>
      <c r="H59">
        <f>""</f>
        <v/>
      </c>
    </row>
    <row r="60">
      <c r="B60">
        <f>""</f>
        <v/>
      </c>
      <c r="E60">
        <f>""</f>
        <v/>
      </c>
      <c r="H60">
        <f>""</f>
        <v/>
      </c>
    </row>
    <row r="61">
      <c r="B61">
        <f>""</f>
        <v/>
      </c>
      <c r="E61">
        <f>""</f>
        <v/>
      </c>
      <c r="H61">
        <f>""</f>
        <v/>
      </c>
    </row>
    <row r="62">
      <c r="B62">
        <f>""</f>
        <v/>
      </c>
      <c r="E62">
        <f>""</f>
        <v/>
      </c>
      <c r="H62">
        <f>""</f>
        <v/>
      </c>
    </row>
    <row r="63">
      <c r="B63">
        <f>""</f>
        <v/>
      </c>
      <c r="E63">
        <f>""</f>
        <v/>
      </c>
      <c r="H63">
        <f>""</f>
        <v/>
      </c>
    </row>
    <row r="64">
      <c r="B64">
        <f>""</f>
        <v/>
      </c>
      <c r="E64">
        <f>""</f>
        <v/>
      </c>
      <c r="H64">
        <f>""</f>
        <v/>
      </c>
    </row>
    <row r="65">
      <c r="B65">
        <f>""</f>
        <v/>
      </c>
      <c r="E65">
        <f>""</f>
        <v/>
      </c>
      <c r="H65">
        <f>""</f>
        <v/>
      </c>
    </row>
    <row r="66">
      <c r="B66">
        <f>""</f>
        <v/>
      </c>
      <c r="E66">
        <f>""</f>
        <v/>
      </c>
      <c r="H66">
        <f>""</f>
        <v/>
      </c>
    </row>
    <row r="67">
      <c r="B67">
        <f>""</f>
        <v/>
      </c>
      <c r="E67">
        <f>""</f>
        <v/>
      </c>
      <c r="H67">
        <f>""</f>
        <v/>
      </c>
    </row>
    <row r="68">
      <c r="B68">
        <f>""</f>
        <v/>
      </c>
      <c r="E68">
        <f>""</f>
        <v/>
      </c>
      <c r="H68">
        <f>""</f>
        <v/>
      </c>
    </row>
    <row r="69">
      <c r="B69">
        <f>""</f>
        <v/>
      </c>
      <c r="E69">
        <f>""</f>
        <v/>
      </c>
      <c r="H69">
        <f>""</f>
        <v/>
      </c>
    </row>
    <row r="70">
      <c r="B70">
        <f>""</f>
        <v/>
      </c>
      <c r="E70">
        <f>""</f>
        <v/>
      </c>
      <c r="H70">
        <f>""</f>
        <v/>
      </c>
    </row>
    <row r="71">
      <c r="B71">
        <f>""</f>
        <v/>
      </c>
      <c r="E71">
        <f>""</f>
        <v/>
      </c>
      <c r="H71">
        <f>""</f>
        <v/>
      </c>
    </row>
    <row r="72">
      <c r="B72">
        <f>""</f>
        <v/>
      </c>
      <c r="E72">
        <f>""</f>
        <v/>
      </c>
      <c r="H72">
        <f>""</f>
        <v/>
      </c>
    </row>
    <row r="73">
      <c r="B73">
        <f>""</f>
        <v/>
      </c>
      <c r="E73">
        <f>""</f>
        <v/>
      </c>
      <c r="H73">
        <f>""</f>
        <v/>
      </c>
    </row>
    <row r="74">
      <c r="B74">
        <f>""</f>
        <v/>
      </c>
      <c r="E74">
        <f>""</f>
        <v/>
      </c>
      <c r="H74">
        <f>""</f>
        <v/>
      </c>
    </row>
    <row r="75">
      <c r="B75">
        <f>""</f>
        <v/>
      </c>
      <c r="E75">
        <f>""</f>
        <v/>
      </c>
      <c r="H75">
        <f>""</f>
        <v/>
      </c>
    </row>
    <row r="76">
      <c r="B76">
        <f>""</f>
        <v/>
      </c>
      <c r="E76">
        <f>""</f>
        <v/>
      </c>
      <c r="H76">
        <f>""</f>
        <v/>
      </c>
    </row>
    <row r="77">
      <c r="B77">
        <f>""</f>
        <v/>
      </c>
      <c r="E77">
        <f>""</f>
        <v/>
      </c>
      <c r="H77">
        <f>""</f>
        <v/>
      </c>
    </row>
    <row r="78">
      <c r="B78">
        <f>""</f>
        <v/>
      </c>
      <c r="E78">
        <f>""</f>
        <v/>
      </c>
      <c r="H78">
        <f>""</f>
        <v/>
      </c>
    </row>
    <row r="79">
      <c r="B79">
        <f>""</f>
        <v/>
      </c>
      <c r="E79">
        <f>""</f>
        <v/>
      </c>
      <c r="H79">
        <f>""</f>
        <v/>
      </c>
    </row>
    <row r="80">
      <c r="B80">
        <f>""</f>
        <v/>
      </c>
      <c r="E80">
        <f>""</f>
        <v/>
      </c>
      <c r="H80">
        <f>""</f>
        <v/>
      </c>
    </row>
    <row r="81">
      <c r="B81">
        <f>""</f>
        <v/>
      </c>
      <c r="E81">
        <f>""</f>
        <v/>
      </c>
      <c r="H81">
        <f>""</f>
        <v/>
      </c>
    </row>
    <row r="82">
      <c r="B82">
        <f>""</f>
        <v/>
      </c>
      <c r="E82">
        <f>""</f>
        <v/>
      </c>
      <c r="H82">
        <f>""</f>
        <v/>
      </c>
    </row>
    <row r="83">
      <c r="B83">
        <f>""</f>
        <v/>
      </c>
      <c r="E83">
        <f>""</f>
        <v/>
      </c>
      <c r="H83">
        <f>""</f>
        <v/>
      </c>
    </row>
    <row r="84">
      <c r="B84">
        <f>""</f>
        <v/>
      </c>
      <c r="E84">
        <f>""</f>
        <v/>
      </c>
      <c r="H84">
        <f>""</f>
        <v/>
      </c>
    </row>
    <row r="85">
      <c r="B85">
        <f>""</f>
        <v/>
      </c>
      <c r="E85">
        <f>""</f>
        <v/>
      </c>
      <c r="H85">
        <f>""</f>
        <v/>
      </c>
    </row>
    <row r="86">
      <c r="B86">
        <f>""</f>
        <v/>
      </c>
      <c r="E86">
        <f>""</f>
        <v/>
      </c>
      <c r="H86">
        <f>""</f>
        <v/>
      </c>
    </row>
    <row r="87">
      <c r="B87">
        <f>""</f>
        <v/>
      </c>
      <c r="E87">
        <f>""</f>
        <v/>
      </c>
      <c r="H87">
        <f>""</f>
        <v/>
      </c>
    </row>
    <row r="88">
      <c r="B88">
        <f>""</f>
        <v/>
      </c>
      <c r="E88">
        <f>""</f>
        <v/>
      </c>
      <c r="H88">
        <f>""</f>
        <v/>
      </c>
    </row>
    <row r="89">
      <c r="B89">
        <f>""</f>
        <v/>
      </c>
      <c r="E89">
        <f>""</f>
        <v/>
      </c>
      <c r="H89">
        <f>""</f>
        <v/>
      </c>
    </row>
    <row r="90">
      <c r="B90">
        <f>""</f>
        <v/>
      </c>
      <c r="E90">
        <f>""</f>
        <v/>
      </c>
      <c r="H90">
        <f>""</f>
        <v/>
      </c>
    </row>
    <row r="91">
      <c r="B91">
        <f>""</f>
        <v/>
      </c>
      <c r="E91">
        <f>""</f>
        <v/>
      </c>
      <c r="H91">
        <f>""</f>
        <v/>
      </c>
    </row>
    <row r="92">
      <c r="B92">
        <f>""</f>
        <v/>
      </c>
      <c r="E92">
        <f>""</f>
        <v/>
      </c>
      <c r="H92">
        <f>""</f>
        <v/>
      </c>
    </row>
    <row r="93">
      <c r="B93">
        <f>""</f>
        <v/>
      </c>
      <c r="E93">
        <f>""</f>
        <v/>
      </c>
      <c r="H93">
        <f>""</f>
        <v/>
      </c>
    </row>
    <row r="94">
      <c r="B94">
        <f>""</f>
        <v/>
      </c>
      <c r="E94">
        <f>""</f>
        <v/>
      </c>
      <c r="H94">
        <f>""</f>
        <v/>
      </c>
    </row>
    <row r="95">
      <c r="B95">
        <f>""</f>
        <v/>
      </c>
      <c r="E95">
        <f>""</f>
        <v/>
      </c>
      <c r="H95">
        <f>""</f>
        <v/>
      </c>
    </row>
    <row r="96">
      <c r="B96">
        <f>""</f>
        <v/>
      </c>
      <c r="E96">
        <f>""</f>
        <v/>
      </c>
      <c r="H96">
        <f>""</f>
        <v/>
      </c>
    </row>
    <row r="97">
      <c r="B97">
        <f>""</f>
        <v/>
      </c>
      <c r="E97">
        <f>""</f>
        <v/>
      </c>
      <c r="H97">
        <f>""</f>
        <v/>
      </c>
    </row>
    <row r="98">
      <c r="B98">
        <f>""</f>
        <v/>
      </c>
      <c r="E98">
        <f>""</f>
        <v/>
      </c>
      <c r="H98">
        <f>""</f>
        <v/>
      </c>
    </row>
    <row r="99">
      <c r="B99">
        <f>""</f>
        <v/>
      </c>
      <c r="E99">
        <f>""</f>
        <v/>
      </c>
      <c r="H99">
        <f>""</f>
        <v/>
      </c>
    </row>
    <row r="100">
      <c r="B100">
        <f>""</f>
        <v/>
      </c>
      <c r="E100">
        <f>""</f>
        <v/>
      </c>
      <c r="H100">
        <f>""</f>
        <v/>
      </c>
    </row>
    <row r="101">
      <c r="B101">
        <f>""</f>
        <v/>
      </c>
      <c r="E101">
        <f>""</f>
        <v/>
      </c>
      <c r="H101">
        <f>""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C11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8" customWidth="1" min="3" max="3"/>
    <col width="28" customWidth="1" min="4" max="4"/>
    <col width="14" customWidth="1" min="5" max="5"/>
    <col width="14" customWidth="1" min="6" max="6"/>
    <col width="14" customWidth="1" min="7" max="7"/>
    <col width="14" customWidth="1" min="8" max="8"/>
    <col width="13" customWidth="1" min="9" max="9"/>
    <col width="14" customWidth="1" min="10" max="10"/>
    <col width="24" customWidth="1" min="11" max="11"/>
    <col width="20" customWidth="1" min="12" max="12"/>
    <col width="26" customWidth="1" min="13" max="13"/>
    <col width="18" customWidth="1" min="14" max="14"/>
    <col width="27" customWidth="1" min="15" max="15"/>
    <col width="31" customWidth="1" min="16" max="16"/>
    <col width="24" customWidth="1" min="17" max="17"/>
    <col width="20" customWidth="1" min="18" max="18"/>
    <col width="30" customWidth="1" min="19" max="19"/>
    <col width="25" customWidth="1" min="20" max="20"/>
    <col width="16" customWidth="1" min="21" max="21"/>
    <col width="34" customWidth="1" min="22" max="22"/>
    <col width="21" customWidth="1" min="23" max="23"/>
    <col width="19" customWidth="1" min="24" max="24"/>
    <col width="33" customWidth="1" min="25" max="25"/>
    <col width="17" customWidth="1" min="26" max="26"/>
    <col width="22" customWidth="1" min="27" max="27"/>
    <col width="21" customWidth="1" min="28" max="28"/>
    <col width="19" customWidth="1" min="29" max="29"/>
  </cols>
  <sheetData>
    <row r="1">
      <c r="A1" s="1" t="inlineStr">
        <is>
          <t>Registro de intentos de entrega</t>
        </is>
      </c>
    </row>
    <row r="2">
      <c r="A2" s="2" t="inlineStr">
        <is>
          <t>Capture un renglón por cada intento. No sobrescriba intentos anteriores del mismo folio.</t>
        </is>
      </c>
    </row>
    <row r="5" ht="42" customHeight="1">
      <c r="A5" s="16" t="inlineStr">
        <is>
          <t>Folio de embarque / guía</t>
        </is>
      </c>
      <c r="B5" s="16" t="inlineStr">
        <is>
          <t>Pedido / referencia</t>
        </is>
      </c>
      <c r="C5" s="16" t="inlineStr">
        <is>
          <t>Destinatario</t>
        </is>
      </c>
      <c r="D5" s="16" t="inlineStr">
        <is>
          <t>Zona / dirección breve</t>
        </is>
      </c>
      <c r="E5" s="16" t="inlineStr">
        <is>
          <t>Fecha de ventana</t>
        </is>
      </c>
      <c r="F5" s="16" t="inlineStr">
        <is>
          <t>Hora inicio de ventana</t>
        </is>
      </c>
      <c r="G5" s="16" t="inlineStr">
        <is>
          <t>Hora fin de ventana</t>
        </is>
      </c>
      <c r="H5" s="16" t="inlineStr">
        <is>
          <t>Fecha de intento</t>
        </is>
      </c>
      <c r="I5" s="16" t="inlineStr">
        <is>
          <t>Hora de intento</t>
        </is>
      </c>
      <c r="J5" s="16" t="inlineStr">
        <is>
          <t>Número de intento</t>
        </is>
      </c>
      <c r="K5" s="16" t="inlineStr">
        <is>
          <t>Unidad / operador</t>
        </is>
      </c>
      <c r="L5" s="16" t="inlineStr">
        <is>
          <t>Resultado del intento</t>
        </is>
      </c>
      <c r="M5" s="16" t="inlineStr">
        <is>
          <t>Receptor / contacto</t>
        </is>
      </c>
      <c r="N5" s="16" t="inlineStr">
        <is>
          <t>Tipo de evidencia</t>
        </is>
      </c>
      <c r="O5" s="16" t="inlineStr">
        <is>
          <t>Referencia de evidencia</t>
        </is>
      </c>
      <c r="P5" s="16" t="inlineStr">
        <is>
          <t>Motivo de no entrega o reprogramación</t>
        </is>
      </c>
      <c r="Q5" s="16" t="inlineStr">
        <is>
          <t>Categoría de incidencia</t>
        </is>
      </c>
      <c r="R5" s="16" t="inlineStr">
        <is>
          <t>Estado de incidencia</t>
        </is>
      </c>
      <c r="S5" s="16" t="inlineStr">
        <is>
          <t>Próxima acción</t>
        </is>
      </c>
      <c r="T5" s="16" t="inlineStr">
        <is>
          <t>Responsable de seguimiento</t>
        </is>
      </c>
      <c r="U5" s="16" t="inlineStr">
        <is>
          <t>Fecha de seguimiento</t>
        </is>
      </c>
      <c r="V5" s="16" t="inlineStr">
        <is>
          <t>Observaciones</t>
        </is>
      </c>
      <c r="W5" s="16" t="inlineStr">
        <is>
          <t>Clave de intento</t>
        </is>
      </c>
      <c r="X5" s="16" t="inlineStr">
        <is>
          <t>Estado de evidencia</t>
        </is>
      </c>
      <c r="Y5" s="16" t="inlineStr">
        <is>
          <t>Control de captura</t>
        </is>
      </c>
      <c r="Z5" s="16" t="inlineStr">
        <is>
          <t>Intentos de la guía</t>
        </is>
      </c>
      <c r="AA5" s="16" t="inlineStr">
        <is>
          <t>Cumplimiento de ventana</t>
        </is>
      </c>
      <c r="AB5" s="16" t="inlineStr">
        <is>
          <t>Requiere seguimiento</t>
        </is>
      </c>
      <c r="AC5" s="16" t="inlineStr">
        <is>
          <t>Alerta de reintentos</t>
        </is>
      </c>
    </row>
    <row r="6" ht="30" customHeight="1">
      <c r="A6" s="17" t="inlineStr">
        <is>
          <t>EMB-260901-001</t>
        </is>
      </c>
      <c r="B6" s="17" t="inlineStr">
        <is>
          <t>PED-10521</t>
        </is>
      </c>
      <c r="C6" s="18" t="inlineStr">
        <is>
          <t>Papelería La Estrella</t>
        </is>
      </c>
      <c r="D6" s="18" t="inlineStr">
        <is>
          <t>Centro, Puebla, Pue.</t>
        </is>
      </c>
      <c r="E6" s="19" t="n">
        <v>46264</v>
      </c>
      <c r="F6" s="20" t="n">
        <v>0.375</v>
      </c>
      <c r="G6" s="20" t="n">
        <v>0.5416666666666666</v>
      </c>
      <c r="H6" s="19" t="n">
        <v>46264</v>
      </c>
      <c r="I6" s="20" t="n">
        <v>0.4291666666666666</v>
      </c>
      <c r="J6" s="21" t="n">
        <v>1</v>
      </c>
      <c r="K6" s="17" t="inlineStr">
        <is>
          <t>Unidad 03 — M. Herrera</t>
        </is>
      </c>
      <c r="L6" s="17" t="inlineStr">
        <is>
          <t>Entregado</t>
        </is>
      </c>
      <c r="M6" s="18" t="inlineStr">
        <is>
          <t>Lucía Moreno / encargada</t>
        </is>
      </c>
      <c r="N6" s="18" t="inlineStr">
        <is>
          <t>Firma</t>
        </is>
      </c>
      <c r="O6" s="18" t="inlineStr">
        <is>
          <t>POD-260901-001</t>
        </is>
      </c>
      <c r="P6" s="18" t="inlineStr">
        <is>
          <t>No aplica</t>
        </is>
      </c>
      <c r="Q6" s="18" t="inlineStr">
        <is>
          <t>Sin incidencia</t>
        </is>
      </c>
      <c r="R6" s="18" t="inlineStr">
        <is>
          <t>No aplica</t>
        </is>
      </c>
      <c r="S6" s="18" t="inlineStr">
        <is>
          <t>Cierre confirmado</t>
        </is>
      </c>
      <c r="T6" s="18" t="inlineStr">
        <is>
          <t>—</t>
        </is>
      </c>
      <c r="U6" s="22" t="n"/>
      <c r="V6" s="18" t="inlineStr">
        <is>
          <t>Firma recibida en mostrador.</t>
        </is>
      </c>
      <c r="W6" s="23">
        <f>IFERROR(IF($A6="","",IF($J6="",$A6,$A6&amp;"-"&amp;IFERROR(TEXT($J6,"0"),""))),"")</f>
        <v/>
      </c>
      <c r="X6" s="23">
        <f>IFERROR(IF($A6="","",IF($L6&lt;&gt;"Entregado","No aplica",IF(OR($N6="",$N6="Sin evidencia",$O6=""),"Pendiente","Registrada"))),"")</f>
        <v/>
      </c>
      <c r="Y6" s="23">
        <f>IFERROR(IF($A6="","",IF(OR($H6="",$J6="",$L6=""),"Falta fecha, intento o resultado",IF(AND($L6="Entregado",OR($M6="",$X6&lt;&gt;"Registrada")),"Completar receptor o evidencia",IF(AND(OR($L6="No entregado",$L6="Reprogramado"),OR($P6="",$P6="No aplica")),"Indicar motivo de no entrega o reprogramación",IF(AND($Q6&lt;&gt;"",$Q6&lt;&gt;"Sin incidencia",OR($R6="",$R6="No aplica")),"Actualizar incidencia",IF(AND(OR($Q6="",$Q6="Sin incidencia"),$R6&lt;&gt;"",$R6&lt;&gt;"No aplica"),"Revisar categoría de incidencia",IF(AND($L6="Pendiente de captura",OR($S6="",$U6="")),"Definir siguiente acción","Completa"))))))),"")</f>
        <v/>
      </c>
      <c r="Z6" s="24">
        <f>IFERROR(IF($A6="","",COUNTIF($A$6:$A$105,$A6)),"")</f>
        <v/>
      </c>
      <c r="AA6" s="23">
        <f>IFERROR(IF($A6="","",IF(OR($E6="",$F6="",$G6="",$H6="",$I6=""),"Sin datos",IF($H6&lt;&gt;$E6,"Fuera de ventana",IF(AND($I6&gt;=$F6,$I6&lt;=$G6),"Dentro de ventana","Fuera de ventana")))),"Revisar datos")</f>
        <v/>
      </c>
      <c r="AB6" s="23">
        <f>IFERROR(IF($A6="","",IF(OR($L6="No entregado",$L6="Reprogramado",$L6="Pendiente de captura",AND($Q6&lt;&gt;"",$Q6&lt;&gt;"Sin incidencia",$R6&lt;&gt;"Cerrada")),"Sí","No")),"")</f>
        <v/>
      </c>
      <c r="AC6" s="23">
        <f>IFERROR(IF($A6="","",IF(NOT(ISNUMBER('Catálogos'!$N$6)),"Sin umbral",IF(AND($L6&lt;&gt;"Entregado",$Z6&gt;='Catálogos'!$N$6),"Revisar","Sin alerta"))),"")</f>
        <v/>
      </c>
    </row>
    <row r="7" ht="30" customHeight="1">
      <c r="A7" s="17" t="inlineStr">
        <is>
          <t>EMB-260901-002</t>
        </is>
      </c>
      <c r="B7" s="17" t="inlineStr">
        <is>
          <t>PED-10522</t>
        </is>
      </c>
      <c r="C7" s="18" t="inlineStr">
        <is>
          <t>Refacciones del Bajío</t>
        </is>
      </c>
      <c r="D7" s="18" t="inlineStr">
        <is>
          <t>Industrial, León, Gto.</t>
        </is>
      </c>
      <c r="E7" s="19" t="n">
        <v>46264</v>
      </c>
      <c r="F7" s="20" t="n">
        <v>0.4166666666666667</v>
      </c>
      <c r="G7" s="20" t="n">
        <v>0.5833333333333334</v>
      </c>
      <c r="H7" s="19" t="n">
        <v>46264</v>
      </c>
      <c r="I7" s="20" t="n">
        <v>0.5708333333333333</v>
      </c>
      <c r="J7" s="21" t="n">
        <v>1</v>
      </c>
      <c r="K7" s="17" t="inlineStr">
        <is>
          <t>Moto 02 — C. Díaz</t>
        </is>
      </c>
      <c r="L7" s="17" t="inlineStr">
        <is>
          <t>Entregado</t>
        </is>
      </c>
      <c r="M7" s="18" t="inlineStr">
        <is>
          <t>Arturo Vega / almacén</t>
        </is>
      </c>
      <c r="N7" s="18" t="inlineStr">
        <is>
          <t>Foto</t>
        </is>
      </c>
      <c r="O7" s="18" t="inlineStr">
        <is>
          <t>IMG-260901-002</t>
        </is>
      </c>
      <c r="P7" s="18" t="inlineStr">
        <is>
          <t>No aplica</t>
        </is>
      </c>
      <c r="Q7" s="18" t="inlineStr">
        <is>
          <t>Sin incidencia</t>
        </is>
      </c>
      <c r="R7" s="18" t="inlineStr">
        <is>
          <t>No aplica</t>
        </is>
      </c>
      <c r="S7" s="18" t="inlineStr">
        <is>
          <t>Cierre confirmado</t>
        </is>
      </c>
      <c r="T7" s="18" t="inlineStr">
        <is>
          <t>—</t>
        </is>
      </c>
      <c r="U7" s="22" t="n"/>
      <c r="V7" s="18" t="inlineStr">
        <is>
          <t>Mercancía recibida completa.</t>
        </is>
      </c>
      <c r="W7" s="23">
        <f>IFERROR(IF($A7="","",IF($J7="",$A7,$A7&amp;"-"&amp;IFERROR(TEXT($J7,"0"),""))),"")</f>
        <v/>
      </c>
      <c r="X7" s="23">
        <f>IFERROR(IF($A7="","",IF($L7&lt;&gt;"Entregado","No aplica",IF(OR($N7="",$N7="Sin evidencia",$O7=""),"Pendiente","Registrada"))),"")</f>
        <v/>
      </c>
      <c r="Y7" s="23">
        <f>IFERROR(IF($A7="","",IF(OR($H7="",$J7="",$L7=""),"Falta fecha, intento o resultado",IF(AND($L7="Entregado",OR($M7="",$X7&lt;&gt;"Registrada")),"Completar receptor o evidencia",IF(AND(OR($L7="No entregado",$L7="Reprogramado"),OR($P7="",$P7="No aplica")),"Indicar motivo de no entrega o reprogramación",IF(AND($Q7&lt;&gt;"",$Q7&lt;&gt;"Sin incidencia",OR($R7="",$R7="No aplica")),"Actualizar incidencia",IF(AND(OR($Q7="",$Q7="Sin incidencia"),$R7&lt;&gt;"",$R7&lt;&gt;"No aplica"),"Revisar categoría de incidencia",IF(AND($L7="Pendiente de captura",OR($S7="",$U7="")),"Definir siguiente acción","Completa"))))))),"")</f>
        <v/>
      </c>
      <c r="Z7" s="24">
        <f>IFERROR(IF($A7="","",COUNTIF($A$6:$A$105,$A7)),"")</f>
        <v/>
      </c>
      <c r="AA7" s="23">
        <f>IFERROR(IF($A7="","",IF(OR($E7="",$F7="",$G7="",$H7="",$I7=""),"Sin datos",IF($H7&lt;&gt;$E7,"Fuera de ventana",IF(AND($I7&gt;=$F7,$I7&lt;=$G7),"Dentro de ventana","Fuera de ventana")))),"Revisar datos")</f>
        <v/>
      </c>
      <c r="AB7" s="23">
        <f>IFERROR(IF($A7="","",IF(OR($L7="No entregado",$L7="Reprogramado",$L7="Pendiente de captura",AND($Q7&lt;&gt;"",$Q7&lt;&gt;"Sin incidencia",$R7&lt;&gt;"Cerrada")),"Sí","No")),"")</f>
        <v/>
      </c>
      <c r="AC7" s="23">
        <f>IFERROR(IF($A7="","",IF(NOT(ISNUMBER('Catálogos'!$N$6)),"Sin umbral",IF(AND($L7&lt;&gt;"Entregado",$Z7&gt;='Catálogos'!$N$6),"Revisar","Sin alerta"))),"")</f>
        <v/>
      </c>
    </row>
    <row r="8" ht="30" customHeight="1">
      <c r="A8" s="17" t="inlineStr">
        <is>
          <t>EMB-260901-003</t>
        </is>
      </c>
      <c r="B8" s="17" t="inlineStr">
        <is>
          <t>PED-10523</t>
        </is>
      </c>
      <c r="C8" s="18" t="inlineStr">
        <is>
          <t>Alimentos San Gabriel</t>
        </is>
      </c>
      <c r="D8" s="18" t="inlineStr">
        <is>
          <t>Del Valle, CDMX</t>
        </is>
      </c>
      <c r="E8" s="19" t="n">
        <v>46264</v>
      </c>
      <c r="F8" s="20" t="n">
        <v>0.375</v>
      </c>
      <c r="G8" s="20" t="n">
        <v>0.5</v>
      </c>
      <c r="H8" s="19" t="n">
        <v>46264</v>
      </c>
      <c r="I8" s="20" t="n">
        <v>0.4826388888888889</v>
      </c>
      <c r="J8" s="21" t="n">
        <v>1</v>
      </c>
      <c r="K8" s="17" t="inlineStr">
        <is>
          <t>Unidad 01 — R. Torres</t>
        </is>
      </c>
      <c r="L8" s="17" t="inlineStr">
        <is>
          <t>No entregado</t>
        </is>
      </c>
      <c r="M8" s="18" t="inlineStr">
        <is>
          <t>—</t>
        </is>
      </c>
      <c r="N8" s="18" t="inlineStr">
        <is>
          <t>Sin evidencia</t>
        </is>
      </c>
      <c r="O8" s="18" t="n"/>
      <c r="P8" s="18" t="inlineStr">
        <is>
          <t>Destinatario ausente</t>
        </is>
      </c>
      <c r="Q8" s="18" t="inlineStr">
        <is>
          <t>Acceso o destinatario</t>
        </is>
      </c>
      <c r="R8" s="18" t="inlineStr">
        <is>
          <t>Abierta</t>
        </is>
      </c>
      <c r="S8" s="18" t="inlineStr">
        <is>
          <t>Confirmar horario de recepción</t>
        </is>
      </c>
      <c r="T8" s="18" t="inlineStr">
        <is>
          <t>Sofía Ríos</t>
        </is>
      </c>
      <c r="U8" s="22" t="n">
        <v>46265</v>
      </c>
      <c r="V8" s="18" t="inlineStr">
        <is>
          <t>Local cerrado durante el intento.</t>
        </is>
      </c>
      <c r="W8" s="23">
        <f>IFERROR(IF($A8="","",IF($J8="",$A8,$A8&amp;"-"&amp;IFERROR(TEXT($J8,"0"),""))),"")</f>
        <v/>
      </c>
      <c r="X8" s="23">
        <f>IFERROR(IF($A8="","",IF($L8&lt;&gt;"Entregado","No aplica",IF(OR($N8="",$N8="Sin evidencia",$O8=""),"Pendiente","Registrada"))),"")</f>
        <v/>
      </c>
      <c r="Y8" s="23">
        <f>IFERROR(IF($A8="","",IF(OR($H8="",$J8="",$L8=""),"Falta fecha, intento o resultado",IF(AND($L8="Entregado",OR($M8="",$X8&lt;&gt;"Registrada")),"Completar receptor o evidencia",IF(AND(OR($L8="No entregado",$L8="Reprogramado"),OR($P8="",$P8="No aplica")),"Indicar motivo de no entrega o reprogramación",IF(AND($Q8&lt;&gt;"",$Q8&lt;&gt;"Sin incidencia",OR($R8="",$R8="No aplica")),"Actualizar incidencia",IF(AND(OR($Q8="",$Q8="Sin incidencia"),$R8&lt;&gt;"",$R8&lt;&gt;"No aplica"),"Revisar categoría de incidencia",IF(AND($L8="Pendiente de captura",OR($S8="",$U8="")),"Definir siguiente acción","Completa"))))))),"")</f>
        <v/>
      </c>
      <c r="Z8" s="24">
        <f>IFERROR(IF($A8="","",COUNTIF($A$6:$A$105,$A8)),"")</f>
        <v/>
      </c>
      <c r="AA8" s="23">
        <f>IFERROR(IF($A8="","",IF(OR($E8="",$F8="",$G8="",$H8="",$I8=""),"Sin datos",IF($H8&lt;&gt;$E8,"Fuera de ventana",IF(AND($I8&gt;=$F8,$I8&lt;=$G8),"Dentro de ventana","Fuera de ventana")))),"Revisar datos")</f>
        <v/>
      </c>
      <c r="AB8" s="23">
        <f>IFERROR(IF($A8="","",IF(OR($L8="No entregado",$L8="Reprogramado",$L8="Pendiente de captura",AND($Q8&lt;&gt;"",$Q8&lt;&gt;"Sin incidencia",$R8&lt;&gt;"Cerrada")),"Sí","No")),"")</f>
        <v/>
      </c>
      <c r="AC8" s="23">
        <f>IFERROR(IF($A8="","",IF(NOT(ISNUMBER('Catálogos'!$N$6)),"Sin umbral",IF(AND($L8&lt;&gt;"Entregado",$Z8&gt;='Catálogos'!$N$6),"Revisar","Sin alerta"))),"")</f>
        <v/>
      </c>
    </row>
    <row r="9" ht="30" customHeight="1">
      <c r="A9" s="17" t="inlineStr">
        <is>
          <t>EMB-260901-003</t>
        </is>
      </c>
      <c r="B9" s="17" t="inlineStr">
        <is>
          <t>PED-10523</t>
        </is>
      </c>
      <c r="C9" s="18" t="inlineStr">
        <is>
          <t>Alimentos San Gabriel</t>
        </is>
      </c>
      <c r="D9" s="18" t="inlineStr">
        <is>
          <t>Del Valle, CDMX</t>
        </is>
      </c>
      <c r="E9" s="19" t="n">
        <v>46265</v>
      </c>
      <c r="F9" s="20" t="n">
        <v>0.375</v>
      </c>
      <c r="G9" s="20" t="n">
        <v>0.5</v>
      </c>
      <c r="H9" s="19" t="n">
        <v>46265</v>
      </c>
      <c r="I9" s="20" t="n">
        <v>0.4513888888888889</v>
      </c>
      <c r="J9" s="21" t="n">
        <v>2</v>
      </c>
      <c r="K9" s="17" t="inlineStr">
        <is>
          <t>Unidad 01 — R. Torres</t>
        </is>
      </c>
      <c r="L9" s="17" t="inlineStr">
        <is>
          <t>Reprogramado</t>
        </is>
      </c>
      <c r="M9" s="18" t="inlineStr">
        <is>
          <t>—</t>
        </is>
      </c>
      <c r="N9" s="18" t="inlineStr">
        <is>
          <t>Sin evidencia</t>
        </is>
      </c>
      <c r="O9" s="18" t="n"/>
      <c r="P9" s="18" t="inlineStr">
        <is>
          <t>Domicilio cerrado</t>
        </is>
      </c>
      <c r="Q9" s="18" t="inlineStr">
        <is>
          <t>Acceso o destinatario</t>
        </is>
      </c>
      <c r="R9" s="18" t="inlineStr">
        <is>
          <t>En seguimiento</t>
        </is>
      </c>
      <c r="S9" s="18" t="inlineStr">
        <is>
          <t>Reprogramar visita</t>
        </is>
      </c>
      <c r="T9" s="18" t="inlineStr">
        <is>
          <t>Sofía Ríos</t>
        </is>
      </c>
      <c r="U9" s="22" t="n">
        <v>46267</v>
      </c>
      <c r="V9" s="18" t="inlineStr">
        <is>
          <t>Segundo intento sin recepción.</t>
        </is>
      </c>
      <c r="W9" s="23">
        <f>IFERROR(IF($A9="","",IF($J9="",$A9,$A9&amp;"-"&amp;IFERROR(TEXT($J9,"0"),""))),"")</f>
        <v/>
      </c>
      <c r="X9" s="23">
        <f>IFERROR(IF($A9="","",IF($L9&lt;&gt;"Entregado","No aplica",IF(OR($N9="",$N9="Sin evidencia",$O9=""),"Pendiente","Registrada"))),"")</f>
        <v/>
      </c>
      <c r="Y9" s="23">
        <f>IFERROR(IF($A9="","",IF(OR($H9="",$J9="",$L9=""),"Falta fecha, intento o resultado",IF(AND($L9="Entregado",OR($M9="",$X9&lt;&gt;"Registrada")),"Completar receptor o evidencia",IF(AND(OR($L9="No entregado",$L9="Reprogramado"),OR($P9="",$P9="No aplica")),"Indicar motivo de no entrega o reprogramación",IF(AND($Q9&lt;&gt;"",$Q9&lt;&gt;"Sin incidencia",OR($R9="",$R9="No aplica")),"Actualizar incidencia",IF(AND(OR($Q9="",$Q9="Sin incidencia"),$R9&lt;&gt;"",$R9&lt;&gt;"No aplica"),"Revisar categoría de incidencia",IF(AND($L9="Pendiente de captura",OR($S9="",$U9="")),"Definir siguiente acción","Completa"))))))),"")</f>
        <v/>
      </c>
      <c r="Z9" s="24">
        <f>IFERROR(IF($A9="","",COUNTIF($A$6:$A$105,$A9)),"")</f>
        <v/>
      </c>
      <c r="AA9" s="23">
        <f>IFERROR(IF($A9="","",IF(OR($E9="",$F9="",$G9="",$H9="",$I9=""),"Sin datos",IF($H9&lt;&gt;$E9,"Fuera de ventana",IF(AND($I9&gt;=$F9,$I9&lt;=$G9),"Dentro de ventana","Fuera de ventana")))),"Revisar datos")</f>
        <v/>
      </c>
      <c r="AB9" s="23">
        <f>IFERROR(IF($A9="","",IF(OR($L9="No entregado",$L9="Reprogramado",$L9="Pendiente de captura",AND($Q9&lt;&gt;"",$Q9&lt;&gt;"Sin incidencia",$R9&lt;&gt;"Cerrada")),"Sí","No")),"")</f>
        <v/>
      </c>
      <c r="AC9" s="23">
        <f>IFERROR(IF($A9="","",IF(NOT(ISNUMBER('Catálogos'!$N$6)),"Sin umbral",IF(AND($L9&lt;&gt;"Entregado",$Z9&gt;='Catálogos'!$N$6),"Revisar","Sin alerta"))),"")</f>
        <v/>
      </c>
    </row>
    <row r="10" ht="30" customHeight="1">
      <c r="A10" s="17" t="inlineStr">
        <is>
          <t>EMB-260901-004</t>
        </is>
      </c>
      <c r="B10" s="17" t="inlineStr">
        <is>
          <t>PED-10524</t>
        </is>
      </c>
      <c r="C10" s="18" t="inlineStr">
        <is>
          <t>Ferretería Los Pinos</t>
        </is>
      </c>
      <c r="D10" s="18" t="inlineStr">
        <is>
          <t>Jardines del Sur, Querétaro, Qro.</t>
        </is>
      </c>
      <c r="E10" s="19" t="n">
        <v>46264</v>
      </c>
      <c r="F10" s="20" t="n">
        <v>0.3333333333333333</v>
      </c>
      <c r="G10" s="20" t="n">
        <v>0.4583333333333333</v>
      </c>
      <c r="H10" s="19" t="n">
        <v>46264</v>
      </c>
      <c r="I10" s="20" t="n">
        <v>0.4548611111111111</v>
      </c>
      <c r="J10" s="21" t="n">
        <v>1</v>
      </c>
      <c r="K10" s="17" t="inlineStr">
        <is>
          <t>Unidad 04 — E. Salas</t>
        </is>
      </c>
      <c r="L10" s="17" t="inlineStr">
        <is>
          <t>Entregado</t>
        </is>
      </c>
      <c r="M10" s="18" t="inlineStr">
        <is>
          <t>Ernesto Beltrán / recepción</t>
        </is>
      </c>
      <c r="N10" s="18" t="inlineStr">
        <is>
          <t>Acuse</t>
        </is>
      </c>
      <c r="O10" s="18" t="inlineStr">
        <is>
          <t>ACU-260901-004</t>
        </is>
      </c>
      <c r="P10" s="18" t="inlineStr">
        <is>
          <t>No aplica</t>
        </is>
      </c>
      <c r="Q10" s="18" t="inlineStr">
        <is>
          <t>Sin incidencia</t>
        </is>
      </c>
      <c r="R10" s="18" t="inlineStr">
        <is>
          <t>No aplica</t>
        </is>
      </c>
      <c r="S10" s="18" t="inlineStr">
        <is>
          <t>Cierre confirmado</t>
        </is>
      </c>
      <c r="T10" s="18" t="inlineStr">
        <is>
          <t>—</t>
        </is>
      </c>
      <c r="U10" s="22" t="n"/>
      <c r="V10" s="18" t="inlineStr">
        <is>
          <t>Acuse físico digitalizado.</t>
        </is>
      </c>
      <c r="W10" s="23">
        <f>IFERROR(IF($A10="","",IF($J10="",$A10,$A10&amp;"-"&amp;IFERROR(TEXT($J10,"0"),""))),"")</f>
        <v/>
      </c>
      <c r="X10" s="23">
        <f>IFERROR(IF($A10="","",IF($L10&lt;&gt;"Entregado","No aplica",IF(OR($N10="",$N10="Sin evidencia",$O10=""),"Pendiente","Registrada"))),"")</f>
        <v/>
      </c>
      <c r="Y10" s="23">
        <f>IFERROR(IF($A10="","",IF(OR($H10="",$J10="",$L10=""),"Falta fecha, intento o resultado",IF(AND($L10="Entregado",OR($M10="",$X10&lt;&gt;"Registrada")),"Completar receptor o evidencia",IF(AND(OR($L10="No entregado",$L10="Reprogramado"),OR($P10="",$P10="No aplica")),"Indicar motivo de no entrega o reprogramación",IF(AND($Q10&lt;&gt;"",$Q10&lt;&gt;"Sin incidencia",OR($R10="",$R10="No aplica")),"Actualizar incidencia",IF(AND(OR($Q10="",$Q10="Sin incidencia"),$R10&lt;&gt;"",$R10&lt;&gt;"No aplica"),"Revisar categoría de incidencia",IF(AND($L10="Pendiente de captura",OR($S10="",$U10="")),"Definir siguiente acción","Completa"))))))),"")</f>
        <v/>
      </c>
      <c r="Z10" s="24">
        <f>IFERROR(IF($A10="","",COUNTIF($A$6:$A$105,$A10)),"")</f>
        <v/>
      </c>
      <c r="AA10" s="23">
        <f>IFERROR(IF($A10="","",IF(OR($E10="",$F10="",$G10="",$H10="",$I10=""),"Sin datos",IF($H10&lt;&gt;$E10,"Fuera de ventana",IF(AND($I10&gt;=$F10,$I10&lt;=$G10),"Dentro de ventana","Fuera de ventana")))),"Revisar datos")</f>
        <v/>
      </c>
      <c r="AB10" s="23">
        <f>IFERROR(IF($A10="","",IF(OR($L10="No entregado",$L10="Reprogramado",$L10="Pendiente de captura",AND($Q10&lt;&gt;"",$Q10&lt;&gt;"Sin incidencia",$R10&lt;&gt;"Cerrada")),"Sí","No")),"")</f>
        <v/>
      </c>
      <c r="AC10" s="23">
        <f>IFERROR(IF($A10="","",IF(NOT(ISNUMBER('Catálogos'!$N$6)),"Sin umbral",IF(AND($L10&lt;&gt;"Entregado",$Z10&gt;='Catálogos'!$N$6),"Revisar","Sin alerta"))),"")</f>
        <v/>
      </c>
    </row>
    <row r="11" ht="30" customHeight="1">
      <c r="A11" s="17" t="inlineStr">
        <is>
          <t>EMB-260901-005</t>
        </is>
      </c>
      <c r="B11" s="17" t="inlineStr">
        <is>
          <t>PED-10525</t>
        </is>
      </c>
      <c r="C11" s="18" t="inlineStr">
        <is>
          <t>Café Sierra Azul</t>
        </is>
      </c>
      <c r="D11" s="18" t="inlineStr">
        <is>
          <t>Centro, Oaxaca de Juárez, Oax.</t>
        </is>
      </c>
      <c r="E11" s="19" t="n">
        <v>46264</v>
      </c>
      <c r="F11" s="20" t="n">
        <v>0.4583333333333333</v>
      </c>
      <c r="G11" s="20" t="n">
        <v>0.625</v>
      </c>
      <c r="H11" s="19" t="n">
        <v>46264</v>
      </c>
      <c r="I11" s="20" t="n">
        <v>0.5104166666666666</v>
      </c>
      <c r="J11" s="21" t="n">
        <v>1</v>
      </c>
      <c r="K11" s="17" t="inlineStr">
        <is>
          <t>Moto 01 — A. Luna</t>
        </is>
      </c>
      <c r="L11" s="17" t="inlineStr">
        <is>
          <t>No entregado</t>
        </is>
      </c>
      <c r="M11" s="18" t="inlineStr">
        <is>
          <t>—</t>
        </is>
      </c>
      <c r="N11" s="18" t="inlineStr">
        <is>
          <t>Sin evidencia</t>
        </is>
      </c>
      <c r="O11" s="18" t="n"/>
      <c r="P11" s="18" t="inlineStr">
        <is>
          <t>Dirección no localizada</t>
        </is>
      </c>
      <c r="Q11" s="18" t="inlineStr">
        <is>
          <t>Datos de entrega</t>
        </is>
      </c>
      <c r="R11" s="18" t="inlineStr">
        <is>
          <t>Abierta</t>
        </is>
      </c>
      <c r="S11" s="18" t="inlineStr">
        <is>
          <t>Validar referencia de ubicación</t>
        </is>
      </c>
      <c r="T11" s="18" t="inlineStr">
        <is>
          <t>Mariana Solís</t>
        </is>
      </c>
      <c r="U11" s="22" t="n">
        <v>46265</v>
      </c>
      <c r="V11" s="18" t="inlineStr">
        <is>
          <t>Falta referencia adicional de acceso.</t>
        </is>
      </c>
      <c r="W11" s="23">
        <f>IFERROR(IF($A11="","",IF($J11="",$A11,$A11&amp;"-"&amp;IFERROR(TEXT($J11,"0"),""))),"")</f>
        <v/>
      </c>
      <c r="X11" s="23">
        <f>IFERROR(IF($A11="","",IF($L11&lt;&gt;"Entregado","No aplica",IF(OR($N11="",$N11="Sin evidencia",$O11=""),"Pendiente","Registrada"))),"")</f>
        <v/>
      </c>
      <c r="Y11" s="23">
        <f>IFERROR(IF($A11="","",IF(OR($H11="",$J11="",$L11=""),"Falta fecha, intento o resultado",IF(AND($L11="Entregado",OR($M11="",$X11&lt;&gt;"Registrada")),"Completar receptor o evidencia",IF(AND(OR($L11="No entregado",$L11="Reprogramado"),OR($P11="",$P11="No aplica")),"Indicar motivo de no entrega o reprogramación",IF(AND($Q11&lt;&gt;"",$Q11&lt;&gt;"Sin incidencia",OR($R11="",$R11="No aplica")),"Actualizar incidencia",IF(AND(OR($Q11="",$Q11="Sin incidencia"),$R11&lt;&gt;"",$R11&lt;&gt;"No aplica"),"Revisar categoría de incidencia",IF(AND($L11="Pendiente de captura",OR($S11="",$U11="")),"Definir siguiente acción","Completa"))))))),"")</f>
        <v/>
      </c>
      <c r="Z11" s="24">
        <f>IFERROR(IF($A11="","",COUNTIF($A$6:$A$105,$A11)),"")</f>
        <v/>
      </c>
      <c r="AA11" s="23">
        <f>IFERROR(IF($A11="","",IF(OR($E11="",$F11="",$G11="",$H11="",$I11=""),"Sin datos",IF($H11&lt;&gt;$E11,"Fuera de ventana",IF(AND($I11&gt;=$F11,$I11&lt;=$G11),"Dentro de ventana","Fuera de ventana")))),"Revisar datos")</f>
        <v/>
      </c>
      <c r="AB11" s="23">
        <f>IFERROR(IF($A11="","",IF(OR($L11="No entregado",$L11="Reprogramado",$L11="Pendiente de captura",AND($Q11&lt;&gt;"",$Q11&lt;&gt;"Sin incidencia",$R11&lt;&gt;"Cerrada")),"Sí","No")),"")</f>
        <v/>
      </c>
      <c r="AC11" s="23">
        <f>IFERROR(IF($A11="","",IF(NOT(ISNUMBER('Catálogos'!$N$6)),"Sin umbral",IF(AND($L11&lt;&gt;"Entregado",$Z11&gt;='Catálogos'!$N$6),"Revisar","Sin alerta"))),"")</f>
        <v/>
      </c>
    </row>
    <row r="12" ht="30" customHeight="1">
      <c r="A12" s="17" t="inlineStr">
        <is>
          <t>EMB-260901-006</t>
        </is>
      </c>
      <c r="B12" s="17" t="inlineStr">
        <is>
          <t>PED-10526</t>
        </is>
      </c>
      <c r="C12" s="18" t="inlineStr">
        <is>
          <t>Moda Maguey</t>
        </is>
      </c>
      <c r="D12" s="18" t="inlineStr">
        <is>
          <t>San Pedro Cholula, Pue.</t>
        </is>
      </c>
      <c r="E12" s="19" t="n">
        <v>46264</v>
      </c>
      <c r="F12" s="20" t="n">
        <v>0.5</v>
      </c>
      <c r="G12" s="20" t="n">
        <v>0.6666666666666666</v>
      </c>
      <c r="H12" s="19" t="n">
        <v>46264</v>
      </c>
      <c r="I12" s="20" t="n">
        <v>0.5972222222222222</v>
      </c>
      <c r="J12" s="21" t="n">
        <v>1</v>
      </c>
      <c r="K12" s="17" t="inlineStr">
        <is>
          <t>Unidad 02 — J. Medina</t>
        </is>
      </c>
      <c r="L12" s="17" t="inlineStr">
        <is>
          <t>Entregado</t>
        </is>
      </c>
      <c r="M12" s="18" t="inlineStr">
        <is>
          <t>Daniela Cortés / recepción</t>
        </is>
      </c>
      <c r="N12" s="18" t="inlineStr">
        <is>
          <t>Foto</t>
        </is>
      </c>
      <c r="O12" s="18" t="n"/>
      <c r="P12" s="18" t="inlineStr">
        <is>
          <t>No aplica</t>
        </is>
      </c>
      <c r="Q12" s="18" t="inlineStr">
        <is>
          <t>Sin incidencia</t>
        </is>
      </c>
      <c r="R12" s="18" t="inlineStr">
        <is>
          <t>No aplica</t>
        </is>
      </c>
      <c r="S12" s="18" t="inlineStr">
        <is>
          <t>Solicitar evidencia al operador</t>
        </is>
      </c>
      <c r="T12" s="18" t="inlineStr">
        <is>
          <t>Jorge Medina</t>
        </is>
      </c>
      <c r="U12" s="22" t="n">
        <v>46267</v>
      </c>
      <c r="V12" s="18" t="inlineStr">
        <is>
          <t>Entrega reportada sin referencia de evidencia.</t>
        </is>
      </c>
      <c r="W12" s="23">
        <f>IFERROR(IF($A12="","",IF($J12="",$A12,$A12&amp;"-"&amp;IFERROR(TEXT($J12,"0"),""))),"")</f>
        <v/>
      </c>
      <c r="X12" s="23">
        <f>IFERROR(IF($A12="","",IF($L12&lt;&gt;"Entregado","No aplica",IF(OR($N12="",$N12="Sin evidencia",$O12=""),"Pendiente","Registrada"))),"")</f>
        <v/>
      </c>
      <c r="Y12" s="23">
        <f>IFERROR(IF($A12="","",IF(OR($H12="",$J12="",$L12=""),"Falta fecha, intento o resultado",IF(AND($L12="Entregado",OR($M12="",$X12&lt;&gt;"Registrada")),"Completar receptor o evidencia",IF(AND(OR($L12="No entregado",$L12="Reprogramado"),OR($P12="",$P12="No aplica")),"Indicar motivo de no entrega o reprogramación",IF(AND($Q12&lt;&gt;"",$Q12&lt;&gt;"Sin incidencia",OR($R12="",$R12="No aplica")),"Actualizar incidencia",IF(AND(OR($Q12="",$Q12="Sin incidencia"),$R12&lt;&gt;"",$R12&lt;&gt;"No aplica"),"Revisar categoría de incidencia",IF(AND($L12="Pendiente de captura",OR($S12="",$U12="")),"Definir siguiente acción","Completa"))))))),"")</f>
        <v/>
      </c>
      <c r="Z12" s="24">
        <f>IFERROR(IF($A12="","",COUNTIF($A$6:$A$105,$A12)),"")</f>
        <v/>
      </c>
      <c r="AA12" s="23">
        <f>IFERROR(IF($A12="","",IF(OR($E12="",$F12="",$G12="",$H12="",$I12=""),"Sin datos",IF($H12&lt;&gt;$E12,"Fuera de ventana",IF(AND($I12&gt;=$F12,$I12&lt;=$G12),"Dentro de ventana","Fuera de ventana")))),"Revisar datos")</f>
        <v/>
      </c>
      <c r="AB12" s="23">
        <f>IFERROR(IF($A12="","",IF(OR($L12="No entregado",$L12="Reprogramado",$L12="Pendiente de captura",AND($Q12&lt;&gt;"",$Q12&lt;&gt;"Sin incidencia",$R12&lt;&gt;"Cerrada")),"Sí","No")),"")</f>
        <v/>
      </c>
      <c r="AC12" s="23">
        <f>IFERROR(IF($A12="","",IF(NOT(ISNUMBER('Catálogos'!$N$6)),"Sin umbral",IF(AND($L12&lt;&gt;"Entregado",$Z12&gt;='Catálogos'!$N$6),"Revisar","Sin alerta"))),"")</f>
        <v/>
      </c>
    </row>
    <row r="13" ht="30" customHeight="1">
      <c r="A13" s="17" t="inlineStr">
        <is>
          <t>EMB-260901-007</t>
        </is>
      </c>
      <c r="B13" s="17" t="inlineStr">
        <is>
          <t>PED-10527</t>
        </is>
      </c>
      <c r="C13" s="18" t="inlineStr">
        <is>
          <t>Distribuidora Norte</t>
        </is>
      </c>
      <c r="D13" s="18" t="inlineStr">
        <is>
          <t>Mitras Centro, Monterrey, N.L.</t>
        </is>
      </c>
      <c r="E13" s="19" t="n">
        <v>46264</v>
      </c>
      <c r="F13" s="20" t="n">
        <v>0.375</v>
      </c>
      <c r="G13" s="20" t="n">
        <v>0.5</v>
      </c>
      <c r="H13" s="19" t="n">
        <v>46264</v>
      </c>
      <c r="I13" s="20" t="n">
        <v>0.5555555555555556</v>
      </c>
      <c r="J13" s="21" t="n">
        <v>1</v>
      </c>
      <c r="K13" s="17" t="inlineStr">
        <is>
          <t>Unidad 05 — P. Garza</t>
        </is>
      </c>
      <c r="L13" s="17" t="inlineStr">
        <is>
          <t>Entregado</t>
        </is>
      </c>
      <c r="M13" s="18" t="inlineStr">
        <is>
          <t>Diego Cruz / almacén</t>
        </is>
      </c>
      <c r="N13" s="18" t="inlineStr">
        <is>
          <t>Firma</t>
        </is>
      </c>
      <c r="O13" s="18" t="inlineStr">
        <is>
          <t>POD-260901-007</t>
        </is>
      </c>
      <c r="P13" s="18" t="inlineStr">
        <is>
          <t>No aplica</t>
        </is>
      </c>
      <c r="Q13" s="18" t="inlineStr">
        <is>
          <t>Sin incidencia</t>
        </is>
      </c>
      <c r="R13" s="18" t="inlineStr">
        <is>
          <t>No aplica</t>
        </is>
      </c>
      <c r="S13" s="18" t="inlineStr">
        <is>
          <t>Revisar desviación de ventana</t>
        </is>
      </c>
      <c r="T13" s="18" t="inlineStr">
        <is>
          <t>Paola Garza</t>
        </is>
      </c>
      <c r="U13" s="22" t="n">
        <v>46267</v>
      </c>
      <c r="V13" s="18" t="inlineStr">
        <is>
          <t>Entrega realizada después de la ventana registrada.</t>
        </is>
      </c>
      <c r="W13" s="23">
        <f>IFERROR(IF($A13="","",IF($J13="",$A13,$A13&amp;"-"&amp;IFERROR(TEXT($J13,"0"),""))),"")</f>
        <v/>
      </c>
      <c r="X13" s="23">
        <f>IFERROR(IF($A13="","",IF($L13&lt;&gt;"Entregado","No aplica",IF(OR($N13="",$N13="Sin evidencia",$O13=""),"Pendiente","Registrada"))),"")</f>
        <v/>
      </c>
      <c r="Y13" s="23">
        <f>IFERROR(IF($A13="","",IF(OR($H13="",$J13="",$L13=""),"Falta fecha, intento o resultado",IF(AND($L13="Entregado",OR($M13="",$X13&lt;&gt;"Registrada")),"Completar receptor o evidencia",IF(AND(OR($L13="No entregado",$L13="Reprogramado"),OR($P13="",$P13="No aplica")),"Indicar motivo de no entrega o reprogramación",IF(AND($Q13&lt;&gt;"",$Q13&lt;&gt;"Sin incidencia",OR($R13="",$R13="No aplica")),"Actualizar incidencia",IF(AND(OR($Q13="",$Q13="Sin incidencia"),$R13&lt;&gt;"",$R13&lt;&gt;"No aplica"),"Revisar categoría de incidencia",IF(AND($L13="Pendiente de captura",OR($S13="",$U13="")),"Definir siguiente acción","Completa"))))))),"")</f>
        <v/>
      </c>
      <c r="Z13" s="24">
        <f>IFERROR(IF($A13="","",COUNTIF($A$6:$A$105,$A13)),"")</f>
        <v/>
      </c>
      <c r="AA13" s="23">
        <f>IFERROR(IF($A13="","",IF(OR($E13="",$F13="",$G13="",$H13="",$I13=""),"Sin datos",IF($H13&lt;&gt;$E13,"Fuera de ventana",IF(AND($I13&gt;=$F13,$I13&lt;=$G13),"Dentro de ventana","Fuera de ventana")))),"Revisar datos")</f>
        <v/>
      </c>
      <c r="AB13" s="23">
        <f>IFERROR(IF($A13="","",IF(OR($L13="No entregado",$L13="Reprogramado",$L13="Pendiente de captura",AND($Q13&lt;&gt;"",$Q13&lt;&gt;"Sin incidencia",$R13&lt;&gt;"Cerrada")),"Sí","No")),"")</f>
        <v/>
      </c>
      <c r="AC13" s="23">
        <f>IFERROR(IF($A13="","",IF(NOT(ISNUMBER('Catálogos'!$N$6)),"Sin umbral",IF(AND($L13&lt;&gt;"Entregado",$Z13&gt;='Catálogos'!$N$6),"Revisar","Sin alerta"))),"")</f>
        <v/>
      </c>
    </row>
    <row r="14" ht="30" customHeight="1">
      <c r="A14" s="17" t="inlineStr">
        <is>
          <t>EMB-260901-008</t>
        </is>
      </c>
      <c r="B14" s="17" t="inlineStr">
        <is>
          <t>PED-10528</t>
        </is>
      </c>
      <c r="C14" s="18" t="inlineStr">
        <is>
          <t>Taller Mecánica Central</t>
        </is>
      </c>
      <c r="D14" s="18" t="inlineStr">
        <is>
          <t>San Andrés, Guadalajara, Jal.</t>
        </is>
      </c>
      <c r="E14" s="19" t="n">
        <v>46264</v>
      </c>
      <c r="F14" s="20" t="n">
        <v>0.5</v>
      </c>
      <c r="G14" s="20" t="n">
        <v>0.6666666666666666</v>
      </c>
      <c r="H14" s="19" t="n">
        <v>46264</v>
      </c>
      <c r="I14" s="20" t="n">
        <v>0.6527777777777778</v>
      </c>
      <c r="J14" s="21" t="n">
        <v>1</v>
      </c>
      <c r="K14" s="17" t="inlineStr">
        <is>
          <t>Unidad 06 — L. Navarro</t>
        </is>
      </c>
      <c r="L14" s="17" t="inlineStr">
        <is>
          <t>Pendiente de captura</t>
        </is>
      </c>
      <c r="M14" s="18" t="inlineStr">
        <is>
          <t>—</t>
        </is>
      </c>
      <c r="N14" s="18" t="inlineStr">
        <is>
          <t>Sin evidencia</t>
        </is>
      </c>
      <c r="O14" s="18" t="n"/>
      <c r="P14" s="18" t="inlineStr">
        <is>
          <t>No aplica</t>
        </is>
      </c>
      <c r="Q14" s="18" t="inlineStr">
        <is>
          <t>Sin incidencia</t>
        </is>
      </c>
      <c r="R14" s="18" t="inlineStr">
        <is>
          <t>No aplica</t>
        </is>
      </c>
      <c r="S14" s="18" t="inlineStr">
        <is>
          <t>Validar resultado con operador</t>
        </is>
      </c>
      <c r="T14" s="18" t="inlineStr">
        <is>
          <t>Laura Navarro</t>
        </is>
      </c>
      <c r="U14" s="22" t="n">
        <v>46268</v>
      </c>
      <c r="V14" s="18" t="inlineStr">
        <is>
          <t>Pendiente de confirmación operativa.</t>
        </is>
      </c>
      <c r="W14" s="23">
        <f>IFERROR(IF($A14="","",IF($J14="",$A14,$A14&amp;"-"&amp;IFERROR(TEXT($J14,"0"),""))),"")</f>
        <v/>
      </c>
      <c r="X14" s="23">
        <f>IFERROR(IF($A14="","",IF($L14&lt;&gt;"Entregado","No aplica",IF(OR($N14="",$N14="Sin evidencia",$O14=""),"Pendiente","Registrada"))),"")</f>
        <v/>
      </c>
      <c r="Y14" s="23">
        <f>IFERROR(IF($A14="","",IF(OR($H14="",$J14="",$L14=""),"Falta fecha, intento o resultado",IF(AND($L14="Entregado",OR($M14="",$X14&lt;&gt;"Registrada")),"Completar receptor o evidencia",IF(AND(OR($L14="No entregado",$L14="Reprogramado"),OR($P14="",$P14="No aplica")),"Indicar motivo de no entrega o reprogramación",IF(AND($Q14&lt;&gt;"",$Q14&lt;&gt;"Sin incidencia",OR($R14="",$R14="No aplica")),"Actualizar incidencia",IF(AND(OR($Q14="",$Q14="Sin incidencia"),$R14&lt;&gt;"",$R14&lt;&gt;"No aplica"),"Revisar categoría de incidencia",IF(AND($L14="Pendiente de captura",OR($S14="",$U14="")),"Definir siguiente acción","Completa"))))))),"")</f>
        <v/>
      </c>
      <c r="Z14" s="24">
        <f>IFERROR(IF($A14="","",COUNTIF($A$6:$A$105,$A14)),"")</f>
        <v/>
      </c>
      <c r="AA14" s="23">
        <f>IFERROR(IF($A14="","",IF(OR($E14="",$F14="",$G14="",$H14="",$I14=""),"Sin datos",IF($H14&lt;&gt;$E14,"Fuera de ventana",IF(AND($I14&gt;=$F14,$I14&lt;=$G14),"Dentro de ventana","Fuera de ventana")))),"Revisar datos")</f>
        <v/>
      </c>
      <c r="AB14" s="23">
        <f>IFERROR(IF($A14="","",IF(OR($L14="No entregado",$L14="Reprogramado",$L14="Pendiente de captura",AND($Q14&lt;&gt;"",$Q14&lt;&gt;"Sin incidencia",$R14&lt;&gt;"Cerrada")),"Sí","No")),"")</f>
        <v/>
      </c>
      <c r="AC14" s="23">
        <f>IFERROR(IF($A14="","",IF(NOT(ISNUMBER('Catálogos'!$N$6)),"Sin umbral",IF(AND($L14&lt;&gt;"Entregado",$Z14&gt;='Catálogos'!$N$6),"Revisar","Sin alerta"))),"")</f>
        <v/>
      </c>
    </row>
    <row r="15" ht="30" customHeight="1">
      <c r="A15" s="17" t="n"/>
      <c r="B15" s="17" t="n"/>
      <c r="C15" s="18" t="n"/>
      <c r="D15" s="18" t="n"/>
      <c r="E15" s="19" t="n"/>
      <c r="F15" s="20" t="n"/>
      <c r="G15" s="20" t="n"/>
      <c r="H15" s="19" t="n"/>
      <c r="I15" s="20" t="n"/>
      <c r="J15" s="21" t="n"/>
      <c r="K15" s="17" t="n"/>
      <c r="L15" s="17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22" t="n"/>
      <c r="V15" s="18" t="n"/>
      <c r="W15" s="23">
        <f>IFERROR(IF($A15="","",IF($J15="",$A15,$A15&amp;"-"&amp;IFERROR(TEXT($J15,"0"),""))),"")</f>
        <v/>
      </c>
      <c r="X15" s="23">
        <f>IFERROR(IF($A15="","",IF($L15&lt;&gt;"Entregado","No aplica",IF(OR($N15="",$N15="Sin evidencia",$O15=""),"Pendiente","Registrada"))),"")</f>
        <v/>
      </c>
      <c r="Y15" s="23">
        <f>IFERROR(IF($A15="","",IF(OR($H15="",$J15="",$L15=""),"Falta fecha, intento o resultado",IF(AND($L15="Entregado",OR($M15="",$X15&lt;&gt;"Registrada")),"Completar receptor o evidencia",IF(AND(OR($L15="No entregado",$L15="Reprogramado"),OR($P15="",$P15="No aplica")),"Indicar motivo de no entrega o reprogramación",IF(AND($Q15&lt;&gt;"",$Q15&lt;&gt;"Sin incidencia",OR($R15="",$R15="No aplica")),"Actualizar incidencia",IF(AND(OR($Q15="",$Q15="Sin incidencia"),$R15&lt;&gt;"",$R15&lt;&gt;"No aplica"),"Revisar categoría de incidencia",IF(AND($L15="Pendiente de captura",OR($S15="",$U15="")),"Definir siguiente acción","Completa"))))))),"")</f>
        <v/>
      </c>
      <c r="Z15" s="24">
        <f>IFERROR(IF($A15="","",COUNTIF($A$6:$A$105,$A15)),"")</f>
        <v/>
      </c>
      <c r="AA15" s="23">
        <f>IFERROR(IF($A15="","",IF(OR($E15="",$F15="",$G15="",$H15="",$I15=""),"Sin datos",IF($H15&lt;&gt;$E15,"Fuera de ventana",IF(AND($I15&gt;=$F15,$I15&lt;=$G15),"Dentro de ventana","Fuera de ventana")))),"Revisar datos")</f>
        <v/>
      </c>
      <c r="AB15" s="23">
        <f>IFERROR(IF($A15="","",IF(OR($L15="No entregado",$L15="Reprogramado",$L15="Pendiente de captura",AND($Q15&lt;&gt;"",$Q15&lt;&gt;"Sin incidencia",$R15&lt;&gt;"Cerrada")),"Sí","No")),"")</f>
        <v/>
      </c>
      <c r="AC15" s="23">
        <f>IFERROR(IF($A15="","",IF(NOT(ISNUMBER('Catálogos'!$N$6)),"Sin umbral",IF(AND($L15&lt;&gt;"Entregado",$Z15&gt;='Catálogos'!$N$6),"Revisar","Sin alerta"))),"")</f>
        <v/>
      </c>
    </row>
    <row r="16" ht="30" customHeight="1">
      <c r="A16" s="17" t="n"/>
      <c r="B16" s="17" t="n"/>
      <c r="C16" s="18" t="n"/>
      <c r="D16" s="18" t="n"/>
      <c r="E16" s="19" t="n"/>
      <c r="F16" s="20" t="n"/>
      <c r="G16" s="20" t="n"/>
      <c r="H16" s="19" t="n"/>
      <c r="I16" s="20" t="n"/>
      <c r="J16" s="21" t="n"/>
      <c r="K16" s="17" t="n"/>
      <c r="L16" s="17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22" t="n"/>
      <c r="V16" s="18" t="n"/>
      <c r="W16" s="23">
        <f>IFERROR(IF($A16="","",IF($J16="",$A16,$A16&amp;"-"&amp;IFERROR(TEXT($J16,"0"),""))),"")</f>
        <v/>
      </c>
      <c r="X16" s="23">
        <f>IFERROR(IF($A16="","",IF($L16&lt;&gt;"Entregado","No aplica",IF(OR($N16="",$N16="Sin evidencia",$O16=""),"Pendiente","Registrada"))),"")</f>
        <v/>
      </c>
      <c r="Y16" s="23">
        <f>IFERROR(IF($A16="","",IF(OR($H16="",$J16="",$L16=""),"Falta fecha, intento o resultado",IF(AND($L16="Entregado",OR($M16="",$X16&lt;&gt;"Registrada")),"Completar receptor o evidencia",IF(AND(OR($L16="No entregado",$L16="Reprogramado"),OR($P16="",$P16="No aplica")),"Indicar motivo de no entrega o reprogramación",IF(AND($Q16&lt;&gt;"",$Q16&lt;&gt;"Sin incidencia",OR($R16="",$R16="No aplica")),"Actualizar incidencia",IF(AND(OR($Q16="",$Q16="Sin incidencia"),$R16&lt;&gt;"",$R16&lt;&gt;"No aplica"),"Revisar categoría de incidencia",IF(AND($L16="Pendiente de captura",OR($S16="",$U16="")),"Definir siguiente acción","Completa"))))))),"")</f>
        <v/>
      </c>
      <c r="Z16" s="24">
        <f>IFERROR(IF($A16="","",COUNTIF($A$6:$A$105,$A16)),"")</f>
        <v/>
      </c>
      <c r="AA16" s="23">
        <f>IFERROR(IF($A16="","",IF(OR($E16="",$F16="",$G16="",$H16="",$I16=""),"Sin datos",IF($H16&lt;&gt;$E16,"Fuera de ventana",IF(AND($I16&gt;=$F16,$I16&lt;=$G16),"Dentro de ventana","Fuera de ventana")))),"Revisar datos")</f>
        <v/>
      </c>
      <c r="AB16" s="23">
        <f>IFERROR(IF($A16="","",IF(OR($L16="No entregado",$L16="Reprogramado",$L16="Pendiente de captura",AND($Q16&lt;&gt;"",$Q16&lt;&gt;"Sin incidencia",$R16&lt;&gt;"Cerrada")),"Sí","No")),"")</f>
        <v/>
      </c>
      <c r="AC16" s="23">
        <f>IFERROR(IF($A16="","",IF(NOT(ISNUMBER('Catálogos'!$N$6)),"Sin umbral",IF(AND($L16&lt;&gt;"Entregado",$Z16&gt;='Catálogos'!$N$6),"Revisar","Sin alerta"))),"")</f>
        <v/>
      </c>
    </row>
    <row r="17" ht="30" customHeight="1">
      <c r="A17" s="17" t="n"/>
      <c r="B17" s="17" t="n"/>
      <c r="C17" s="18" t="n"/>
      <c r="D17" s="18" t="n"/>
      <c r="E17" s="19" t="n"/>
      <c r="F17" s="20" t="n"/>
      <c r="G17" s="20" t="n"/>
      <c r="H17" s="19" t="n"/>
      <c r="I17" s="20" t="n"/>
      <c r="J17" s="21" t="n"/>
      <c r="K17" s="17" t="n"/>
      <c r="L17" s="17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22" t="n"/>
      <c r="V17" s="18" t="n"/>
      <c r="W17" s="23">
        <f>IFERROR(IF($A17="","",IF($J17="",$A17,$A17&amp;"-"&amp;IFERROR(TEXT($J17,"0"),""))),"")</f>
        <v/>
      </c>
      <c r="X17" s="23">
        <f>IFERROR(IF($A17="","",IF($L17&lt;&gt;"Entregado","No aplica",IF(OR($N17="",$N17="Sin evidencia",$O17=""),"Pendiente","Registrada"))),"")</f>
        <v/>
      </c>
      <c r="Y17" s="23">
        <f>IFERROR(IF($A17="","",IF(OR($H17="",$J17="",$L17=""),"Falta fecha, intento o resultado",IF(AND($L17="Entregado",OR($M17="",$X17&lt;&gt;"Registrada")),"Completar receptor o evidencia",IF(AND(OR($L17="No entregado",$L17="Reprogramado"),OR($P17="",$P17="No aplica")),"Indicar motivo de no entrega o reprogramación",IF(AND($Q17&lt;&gt;"",$Q17&lt;&gt;"Sin incidencia",OR($R17="",$R17="No aplica")),"Actualizar incidencia",IF(AND(OR($Q17="",$Q17="Sin incidencia"),$R17&lt;&gt;"",$R17&lt;&gt;"No aplica"),"Revisar categoría de incidencia",IF(AND($L17="Pendiente de captura",OR($S17="",$U17="")),"Definir siguiente acción","Completa"))))))),"")</f>
        <v/>
      </c>
      <c r="Z17" s="24">
        <f>IFERROR(IF($A17="","",COUNTIF($A$6:$A$105,$A17)),"")</f>
        <v/>
      </c>
      <c r="AA17" s="23">
        <f>IFERROR(IF($A17="","",IF(OR($E17="",$F17="",$G17="",$H17="",$I17=""),"Sin datos",IF($H17&lt;&gt;$E17,"Fuera de ventana",IF(AND($I17&gt;=$F17,$I17&lt;=$G17),"Dentro de ventana","Fuera de ventana")))),"Revisar datos")</f>
        <v/>
      </c>
      <c r="AB17" s="23">
        <f>IFERROR(IF($A17="","",IF(OR($L17="No entregado",$L17="Reprogramado",$L17="Pendiente de captura",AND($Q17&lt;&gt;"",$Q17&lt;&gt;"Sin incidencia",$R17&lt;&gt;"Cerrada")),"Sí","No")),"")</f>
        <v/>
      </c>
      <c r="AC17" s="23">
        <f>IFERROR(IF($A17="","",IF(NOT(ISNUMBER('Catálogos'!$N$6)),"Sin umbral",IF(AND($L17&lt;&gt;"Entregado",$Z17&gt;='Catálogos'!$N$6),"Revisar","Sin alerta"))),"")</f>
        <v/>
      </c>
    </row>
    <row r="18" ht="30" customHeight="1">
      <c r="A18" s="17" t="n"/>
      <c r="B18" s="17" t="n"/>
      <c r="C18" s="18" t="n"/>
      <c r="D18" s="18" t="n"/>
      <c r="E18" s="19" t="n"/>
      <c r="F18" s="20" t="n"/>
      <c r="G18" s="20" t="n"/>
      <c r="H18" s="19" t="n"/>
      <c r="I18" s="20" t="n"/>
      <c r="J18" s="21" t="n"/>
      <c r="K18" s="17" t="n"/>
      <c r="L18" s="17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22" t="n"/>
      <c r="V18" s="18" t="n"/>
      <c r="W18" s="23">
        <f>IFERROR(IF($A18="","",IF($J18="",$A18,$A18&amp;"-"&amp;IFERROR(TEXT($J18,"0"),""))),"")</f>
        <v/>
      </c>
      <c r="X18" s="23">
        <f>IFERROR(IF($A18="","",IF($L18&lt;&gt;"Entregado","No aplica",IF(OR($N18="",$N18="Sin evidencia",$O18=""),"Pendiente","Registrada"))),"")</f>
        <v/>
      </c>
      <c r="Y18" s="23">
        <f>IFERROR(IF($A18="","",IF(OR($H18="",$J18="",$L18=""),"Falta fecha, intento o resultado",IF(AND($L18="Entregado",OR($M18="",$X18&lt;&gt;"Registrada")),"Completar receptor o evidencia",IF(AND(OR($L18="No entregado",$L18="Reprogramado"),OR($P18="",$P18="No aplica")),"Indicar motivo de no entrega o reprogramación",IF(AND($Q18&lt;&gt;"",$Q18&lt;&gt;"Sin incidencia",OR($R18="",$R18="No aplica")),"Actualizar incidencia",IF(AND(OR($Q18="",$Q18="Sin incidencia"),$R18&lt;&gt;"",$R18&lt;&gt;"No aplica"),"Revisar categoría de incidencia",IF(AND($L18="Pendiente de captura",OR($S18="",$U18="")),"Definir siguiente acción","Completa"))))))),"")</f>
        <v/>
      </c>
      <c r="Z18" s="24">
        <f>IFERROR(IF($A18="","",COUNTIF($A$6:$A$105,$A18)),"")</f>
        <v/>
      </c>
      <c r="AA18" s="23">
        <f>IFERROR(IF($A18="","",IF(OR($E18="",$F18="",$G18="",$H18="",$I18=""),"Sin datos",IF($H18&lt;&gt;$E18,"Fuera de ventana",IF(AND($I18&gt;=$F18,$I18&lt;=$G18),"Dentro de ventana","Fuera de ventana")))),"Revisar datos")</f>
        <v/>
      </c>
      <c r="AB18" s="23">
        <f>IFERROR(IF($A18="","",IF(OR($L18="No entregado",$L18="Reprogramado",$L18="Pendiente de captura",AND($Q18&lt;&gt;"",$Q18&lt;&gt;"Sin incidencia",$R18&lt;&gt;"Cerrada")),"Sí","No")),"")</f>
        <v/>
      </c>
      <c r="AC18" s="23">
        <f>IFERROR(IF($A18="","",IF(NOT(ISNUMBER('Catálogos'!$N$6)),"Sin umbral",IF(AND($L18&lt;&gt;"Entregado",$Z18&gt;='Catálogos'!$N$6),"Revisar","Sin alerta"))),"")</f>
        <v/>
      </c>
    </row>
    <row r="19" ht="30" customHeight="1">
      <c r="A19" s="17" t="n"/>
      <c r="B19" s="17" t="n"/>
      <c r="C19" s="18" t="n"/>
      <c r="D19" s="18" t="n"/>
      <c r="E19" s="19" t="n"/>
      <c r="F19" s="20" t="n"/>
      <c r="G19" s="20" t="n"/>
      <c r="H19" s="19" t="n"/>
      <c r="I19" s="20" t="n"/>
      <c r="J19" s="21" t="n"/>
      <c r="K19" s="17" t="n"/>
      <c r="L19" s="17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22" t="n"/>
      <c r="V19" s="18" t="n"/>
      <c r="W19" s="23">
        <f>IFERROR(IF($A19="","",IF($J19="",$A19,$A19&amp;"-"&amp;IFERROR(TEXT($J19,"0"),""))),"")</f>
        <v/>
      </c>
      <c r="X19" s="23">
        <f>IFERROR(IF($A19="","",IF($L19&lt;&gt;"Entregado","No aplica",IF(OR($N19="",$N19="Sin evidencia",$O19=""),"Pendiente","Registrada"))),"")</f>
        <v/>
      </c>
      <c r="Y19" s="23">
        <f>IFERROR(IF($A19="","",IF(OR($H19="",$J19="",$L19=""),"Falta fecha, intento o resultado",IF(AND($L19="Entregado",OR($M19="",$X19&lt;&gt;"Registrada")),"Completar receptor o evidencia",IF(AND(OR($L19="No entregado",$L19="Reprogramado"),OR($P19="",$P19="No aplica")),"Indicar motivo de no entrega o reprogramación",IF(AND($Q19&lt;&gt;"",$Q19&lt;&gt;"Sin incidencia",OR($R19="",$R19="No aplica")),"Actualizar incidencia",IF(AND(OR($Q19="",$Q19="Sin incidencia"),$R19&lt;&gt;"",$R19&lt;&gt;"No aplica"),"Revisar categoría de incidencia",IF(AND($L19="Pendiente de captura",OR($S19="",$U19="")),"Definir siguiente acción","Completa"))))))),"")</f>
        <v/>
      </c>
      <c r="Z19" s="24">
        <f>IFERROR(IF($A19="","",COUNTIF($A$6:$A$105,$A19)),"")</f>
        <v/>
      </c>
      <c r="AA19" s="23">
        <f>IFERROR(IF($A19="","",IF(OR($E19="",$F19="",$G19="",$H19="",$I19=""),"Sin datos",IF($H19&lt;&gt;$E19,"Fuera de ventana",IF(AND($I19&gt;=$F19,$I19&lt;=$G19),"Dentro de ventana","Fuera de ventana")))),"Revisar datos")</f>
        <v/>
      </c>
      <c r="AB19" s="23">
        <f>IFERROR(IF($A19="","",IF(OR($L19="No entregado",$L19="Reprogramado",$L19="Pendiente de captura",AND($Q19&lt;&gt;"",$Q19&lt;&gt;"Sin incidencia",$R19&lt;&gt;"Cerrada")),"Sí","No")),"")</f>
        <v/>
      </c>
      <c r="AC19" s="23">
        <f>IFERROR(IF($A19="","",IF(NOT(ISNUMBER('Catálogos'!$N$6)),"Sin umbral",IF(AND($L19&lt;&gt;"Entregado",$Z19&gt;='Catálogos'!$N$6),"Revisar","Sin alerta"))),"")</f>
        <v/>
      </c>
    </row>
    <row r="20" ht="30" customHeight="1">
      <c r="A20" s="17" t="n"/>
      <c r="B20" s="17" t="n"/>
      <c r="C20" s="18" t="n"/>
      <c r="D20" s="18" t="n"/>
      <c r="E20" s="19" t="n"/>
      <c r="F20" s="20" t="n"/>
      <c r="G20" s="20" t="n"/>
      <c r="H20" s="19" t="n"/>
      <c r="I20" s="20" t="n"/>
      <c r="J20" s="21" t="n"/>
      <c r="K20" s="17" t="n"/>
      <c r="L20" s="17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22" t="n"/>
      <c r="V20" s="18" t="n"/>
      <c r="W20" s="23">
        <f>IFERROR(IF($A20="","",IF($J20="",$A20,$A20&amp;"-"&amp;IFERROR(TEXT($J20,"0"),""))),"")</f>
        <v/>
      </c>
      <c r="X20" s="23">
        <f>IFERROR(IF($A20="","",IF($L20&lt;&gt;"Entregado","No aplica",IF(OR($N20="",$N20="Sin evidencia",$O20=""),"Pendiente","Registrada"))),"")</f>
        <v/>
      </c>
      <c r="Y20" s="23">
        <f>IFERROR(IF($A20="","",IF(OR($H20="",$J20="",$L20=""),"Falta fecha, intento o resultado",IF(AND($L20="Entregado",OR($M20="",$X20&lt;&gt;"Registrada")),"Completar receptor o evidencia",IF(AND(OR($L20="No entregado",$L20="Reprogramado"),OR($P20="",$P20="No aplica")),"Indicar motivo de no entrega o reprogramación",IF(AND($Q20&lt;&gt;"",$Q20&lt;&gt;"Sin incidencia",OR($R20="",$R20="No aplica")),"Actualizar incidencia",IF(AND(OR($Q20="",$Q20="Sin incidencia"),$R20&lt;&gt;"",$R20&lt;&gt;"No aplica"),"Revisar categoría de incidencia",IF(AND($L20="Pendiente de captura",OR($S20="",$U20="")),"Definir siguiente acción","Completa"))))))),"")</f>
        <v/>
      </c>
      <c r="Z20" s="24">
        <f>IFERROR(IF($A20="","",COUNTIF($A$6:$A$105,$A20)),"")</f>
        <v/>
      </c>
      <c r="AA20" s="23">
        <f>IFERROR(IF($A20="","",IF(OR($E20="",$F20="",$G20="",$H20="",$I20=""),"Sin datos",IF($H20&lt;&gt;$E20,"Fuera de ventana",IF(AND($I20&gt;=$F20,$I20&lt;=$G20),"Dentro de ventana","Fuera de ventana")))),"Revisar datos")</f>
        <v/>
      </c>
      <c r="AB20" s="23">
        <f>IFERROR(IF($A20="","",IF(OR($L20="No entregado",$L20="Reprogramado",$L20="Pendiente de captura",AND($Q20&lt;&gt;"",$Q20&lt;&gt;"Sin incidencia",$R20&lt;&gt;"Cerrada")),"Sí","No")),"")</f>
        <v/>
      </c>
      <c r="AC20" s="23">
        <f>IFERROR(IF($A20="","",IF(NOT(ISNUMBER('Catálogos'!$N$6)),"Sin umbral",IF(AND($L20&lt;&gt;"Entregado",$Z20&gt;='Catálogos'!$N$6),"Revisar","Sin alerta"))),"")</f>
        <v/>
      </c>
    </row>
    <row r="21" ht="30" customHeight="1">
      <c r="A21" s="17" t="n"/>
      <c r="B21" s="17" t="n"/>
      <c r="C21" s="18" t="n"/>
      <c r="D21" s="18" t="n"/>
      <c r="E21" s="19" t="n"/>
      <c r="F21" s="20" t="n"/>
      <c r="G21" s="20" t="n"/>
      <c r="H21" s="19" t="n"/>
      <c r="I21" s="20" t="n"/>
      <c r="J21" s="21" t="n"/>
      <c r="K21" s="17" t="n"/>
      <c r="L21" s="17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22" t="n"/>
      <c r="V21" s="18" t="n"/>
      <c r="W21" s="23">
        <f>IFERROR(IF($A21="","",IF($J21="",$A21,$A21&amp;"-"&amp;IFERROR(TEXT($J21,"0"),""))),"")</f>
        <v/>
      </c>
      <c r="X21" s="23">
        <f>IFERROR(IF($A21="","",IF($L21&lt;&gt;"Entregado","No aplica",IF(OR($N21="",$N21="Sin evidencia",$O21=""),"Pendiente","Registrada"))),"")</f>
        <v/>
      </c>
      <c r="Y21" s="23">
        <f>IFERROR(IF($A21="","",IF(OR($H21="",$J21="",$L21=""),"Falta fecha, intento o resultado",IF(AND($L21="Entregado",OR($M21="",$X21&lt;&gt;"Registrada")),"Completar receptor o evidencia",IF(AND(OR($L21="No entregado",$L21="Reprogramado"),OR($P21="",$P21="No aplica")),"Indicar motivo de no entrega o reprogramación",IF(AND($Q21&lt;&gt;"",$Q21&lt;&gt;"Sin incidencia",OR($R21="",$R21="No aplica")),"Actualizar incidencia",IF(AND(OR($Q21="",$Q21="Sin incidencia"),$R21&lt;&gt;"",$R21&lt;&gt;"No aplica"),"Revisar categoría de incidencia",IF(AND($L21="Pendiente de captura",OR($S21="",$U21="")),"Definir siguiente acción","Completa"))))))),"")</f>
        <v/>
      </c>
      <c r="Z21" s="24">
        <f>IFERROR(IF($A21="","",COUNTIF($A$6:$A$105,$A21)),"")</f>
        <v/>
      </c>
      <c r="AA21" s="23">
        <f>IFERROR(IF($A21="","",IF(OR($E21="",$F21="",$G21="",$H21="",$I21=""),"Sin datos",IF($H21&lt;&gt;$E21,"Fuera de ventana",IF(AND($I21&gt;=$F21,$I21&lt;=$G21),"Dentro de ventana","Fuera de ventana")))),"Revisar datos")</f>
        <v/>
      </c>
      <c r="AB21" s="23">
        <f>IFERROR(IF($A21="","",IF(OR($L21="No entregado",$L21="Reprogramado",$L21="Pendiente de captura",AND($Q21&lt;&gt;"",$Q21&lt;&gt;"Sin incidencia",$R21&lt;&gt;"Cerrada")),"Sí","No")),"")</f>
        <v/>
      </c>
      <c r="AC21" s="23">
        <f>IFERROR(IF($A21="","",IF(NOT(ISNUMBER('Catálogos'!$N$6)),"Sin umbral",IF(AND($L21&lt;&gt;"Entregado",$Z21&gt;='Catálogos'!$N$6),"Revisar","Sin alerta"))),"")</f>
        <v/>
      </c>
    </row>
    <row r="22" ht="30" customHeight="1">
      <c r="A22" s="17" t="n"/>
      <c r="B22" s="17" t="n"/>
      <c r="C22" s="18" t="n"/>
      <c r="D22" s="18" t="n"/>
      <c r="E22" s="19" t="n"/>
      <c r="F22" s="20" t="n"/>
      <c r="G22" s="20" t="n"/>
      <c r="H22" s="19" t="n"/>
      <c r="I22" s="20" t="n"/>
      <c r="J22" s="21" t="n"/>
      <c r="K22" s="17" t="n"/>
      <c r="L22" s="17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22" t="n"/>
      <c r="V22" s="18" t="n"/>
      <c r="W22" s="23">
        <f>IFERROR(IF($A22="","",IF($J22="",$A22,$A22&amp;"-"&amp;IFERROR(TEXT($J22,"0"),""))),"")</f>
        <v/>
      </c>
      <c r="X22" s="23">
        <f>IFERROR(IF($A22="","",IF($L22&lt;&gt;"Entregado","No aplica",IF(OR($N22="",$N22="Sin evidencia",$O22=""),"Pendiente","Registrada"))),"")</f>
        <v/>
      </c>
      <c r="Y22" s="23">
        <f>IFERROR(IF($A22="","",IF(OR($H22="",$J22="",$L22=""),"Falta fecha, intento o resultado",IF(AND($L22="Entregado",OR($M22="",$X22&lt;&gt;"Registrada")),"Completar receptor o evidencia",IF(AND(OR($L22="No entregado",$L22="Reprogramado"),OR($P22="",$P22="No aplica")),"Indicar motivo de no entrega o reprogramación",IF(AND($Q22&lt;&gt;"",$Q22&lt;&gt;"Sin incidencia",OR($R22="",$R22="No aplica")),"Actualizar incidencia",IF(AND(OR($Q22="",$Q22="Sin incidencia"),$R22&lt;&gt;"",$R22&lt;&gt;"No aplica"),"Revisar categoría de incidencia",IF(AND($L22="Pendiente de captura",OR($S22="",$U22="")),"Definir siguiente acción","Completa"))))))),"")</f>
        <v/>
      </c>
      <c r="Z22" s="24">
        <f>IFERROR(IF($A22="","",COUNTIF($A$6:$A$105,$A22)),"")</f>
        <v/>
      </c>
      <c r="AA22" s="23">
        <f>IFERROR(IF($A22="","",IF(OR($E22="",$F22="",$G22="",$H22="",$I22=""),"Sin datos",IF($H22&lt;&gt;$E22,"Fuera de ventana",IF(AND($I22&gt;=$F22,$I22&lt;=$G22),"Dentro de ventana","Fuera de ventana")))),"Revisar datos")</f>
        <v/>
      </c>
      <c r="AB22" s="23">
        <f>IFERROR(IF($A22="","",IF(OR($L22="No entregado",$L22="Reprogramado",$L22="Pendiente de captura",AND($Q22&lt;&gt;"",$Q22&lt;&gt;"Sin incidencia",$R22&lt;&gt;"Cerrada")),"Sí","No")),"")</f>
        <v/>
      </c>
      <c r="AC22" s="23">
        <f>IFERROR(IF($A22="","",IF(NOT(ISNUMBER('Catálogos'!$N$6)),"Sin umbral",IF(AND($L22&lt;&gt;"Entregado",$Z22&gt;='Catálogos'!$N$6),"Revisar","Sin alerta"))),"")</f>
        <v/>
      </c>
    </row>
    <row r="23" ht="30" customHeight="1">
      <c r="A23" s="17" t="n"/>
      <c r="B23" s="17" t="n"/>
      <c r="C23" s="18" t="n"/>
      <c r="D23" s="18" t="n"/>
      <c r="E23" s="19" t="n"/>
      <c r="F23" s="20" t="n"/>
      <c r="G23" s="20" t="n"/>
      <c r="H23" s="19" t="n"/>
      <c r="I23" s="20" t="n"/>
      <c r="J23" s="21" t="n"/>
      <c r="K23" s="17" t="n"/>
      <c r="L23" s="17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22" t="n"/>
      <c r="V23" s="18" t="n"/>
      <c r="W23" s="23">
        <f>IFERROR(IF($A23="","",IF($J23="",$A23,$A23&amp;"-"&amp;IFERROR(TEXT($J23,"0"),""))),"")</f>
        <v/>
      </c>
      <c r="X23" s="23">
        <f>IFERROR(IF($A23="","",IF($L23&lt;&gt;"Entregado","No aplica",IF(OR($N23="",$N23="Sin evidencia",$O23=""),"Pendiente","Registrada"))),"")</f>
        <v/>
      </c>
      <c r="Y23" s="23">
        <f>IFERROR(IF($A23="","",IF(OR($H23="",$J23="",$L23=""),"Falta fecha, intento o resultado",IF(AND($L23="Entregado",OR($M23="",$X23&lt;&gt;"Registrada")),"Completar receptor o evidencia",IF(AND(OR($L23="No entregado",$L23="Reprogramado"),OR($P23="",$P23="No aplica")),"Indicar motivo de no entrega o reprogramación",IF(AND($Q23&lt;&gt;"",$Q23&lt;&gt;"Sin incidencia",OR($R23="",$R23="No aplica")),"Actualizar incidencia",IF(AND(OR($Q23="",$Q23="Sin incidencia"),$R23&lt;&gt;"",$R23&lt;&gt;"No aplica"),"Revisar categoría de incidencia",IF(AND($L23="Pendiente de captura",OR($S23="",$U23="")),"Definir siguiente acción","Completa"))))))),"")</f>
        <v/>
      </c>
      <c r="Z23" s="24">
        <f>IFERROR(IF($A23="","",COUNTIF($A$6:$A$105,$A23)),"")</f>
        <v/>
      </c>
      <c r="AA23" s="23">
        <f>IFERROR(IF($A23="","",IF(OR($E23="",$F23="",$G23="",$H23="",$I23=""),"Sin datos",IF($H23&lt;&gt;$E23,"Fuera de ventana",IF(AND($I23&gt;=$F23,$I23&lt;=$G23),"Dentro de ventana","Fuera de ventana")))),"Revisar datos")</f>
        <v/>
      </c>
      <c r="AB23" s="23">
        <f>IFERROR(IF($A23="","",IF(OR($L23="No entregado",$L23="Reprogramado",$L23="Pendiente de captura",AND($Q23&lt;&gt;"",$Q23&lt;&gt;"Sin incidencia",$R23&lt;&gt;"Cerrada")),"Sí","No")),"")</f>
        <v/>
      </c>
      <c r="AC23" s="23">
        <f>IFERROR(IF($A23="","",IF(NOT(ISNUMBER('Catálogos'!$N$6)),"Sin umbral",IF(AND($L23&lt;&gt;"Entregado",$Z23&gt;='Catálogos'!$N$6),"Revisar","Sin alerta"))),"")</f>
        <v/>
      </c>
    </row>
    <row r="24" ht="30" customHeight="1">
      <c r="A24" s="17" t="n"/>
      <c r="B24" s="17" t="n"/>
      <c r="C24" s="18" t="n"/>
      <c r="D24" s="18" t="n"/>
      <c r="E24" s="19" t="n"/>
      <c r="F24" s="20" t="n"/>
      <c r="G24" s="20" t="n"/>
      <c r="H24" s="19" t="n"/>
      <c r="I24" s="20" t="n"/>
      <c r="J24" s="21" t="n"/>
      <c r="K24" s="17" t="n"/>
      <c r="L24" s="17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22" t="n"/>
      <c r="V24" s="18" t="n"/>
      <c r="W24" s="23">
        <f>IFERROR(IF($A24="","",IF($J24="",$A24,$A24&amp;"-"&amp;IFERROR(TEXT($J24,"0"),""))),"")</f>
        <v/>
      </c>
      <c r="X24" s="23">
        <f>IFERROR(IF($A24="","",IF($L24&lt;&gt;"Entregado","No aplica",IF(OR($N24="",$N24="Sin evidencia",$O24=""),"Pendiente","Registrada"))),"")</f>
        <v/>
      </c>
      <c r="Y24" s="23">
        <f>IFERROR(IF($A24="","",IF(OR($H24="",$J24="",$L24=""),"Falta fecha, intento o resultado",IF(AND($L24="Entregado",OR($M24="",$X24&lt;&gt;"Registrada")),"Completar receptor o evidencia",IF(AND(OR($L24="No entregado",$L24="Reprogramado"),OR($P24="",$P24="No aplica")),"Indicar motivo de no entrega o reprogramación",IF(AND($Q24&lt;&gt;"",$Q24&lt;&gt;"Sin incidencia",OR($R24="",$R24="No aplica")),"Actualizar incidencia",IF(AND(OR($Q24="",$Q24="Sin incidencia"),$R24&lt;&gt;"",$R24&lt;&gt;"No aplica"),"Revisar categoría de incidencia",IF(AND($L24="Pendiente de captura",OR($S24="",$U24="")),"Definir siguiente acción","Completa"))))))),"")</f>
        <v/>
      </c>
      <c r="Z24" s="24">
        <f>IFERROR(IF($A24="","",COUNTIF($A$6:$A$105,$A24)),"")</f>
        <v/>
      </c>
      <c r="AA24" s="23">
        <f>IFERROR(IF($A24="","",IF(OR($E24="",$F24="",$G24="",$H24="",$I24=""),"Sin datos",IF($H24&lt;&gt;$E24,"Fuera de ventana",IF(AND($I24&gt;=$F24,$I24&lt;=$G24),"Dentro de ventana","Fuera de ventana")))),"Revisar datos")</f>
        <v/>
      </c>
      <c r="AB24" s="23">
        <f>IFERROR(IF($A24="","",IF(OR($L24="No entregado",$L24="Reprogramado",$L24="Pendiente de captura",AND($Q24&lt;&gt;"",$Q24&lt;&gt;"Sin incidencia",$R24&lt;&gt;"Cerrada")),"Sí","No")),"")</f>
        <v/>
      </c>
      <c r="AC24" s="23">
        <f>IFERROR(IF($A24="","",IF(NOT(ISNUMBER('Catálogos'!$N$6)),"Sin umbral",IF(AND($L24&lt;&gt;"Entregado",$Z24&gt;='Catálogos'!$N$6),"Revisar","Sin alerta"))),"")</f>
        <v/>
      </c>
    </row>
    <row r="25" ht="30" customHeight="1">
      <c r="A25" s="17" t="n"/>
      <c r="B25" s="17" t="n"/>
      <c r="C25" s="18" t="n"/>
      <c r="D25" s="18" t="n"/>
      <c r="E25" s="19" t="n"/>
      <c r="F25" s="20" t="n"/>
      <c r="G25" s="20" t="n"/>
      <c r="H25" s="19" t="n"/>
      <c r="I25" s="20" t="n"/>
      <c r="J25" s="21" t="n"/>
      <c r="K25" s="17" t="n"/>
      <c r="L25" s="17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22" t="n"/>
      <c r="V25" s="18" t="n"/>
      <c r="W25" s="23">
        <f>IFERROR(IF($A25="","",IF($J25="",$A25,$A25&amp;"-"&amp;IFERROR(TEXT($J25,"0"),""))),"")</f>
        <v/>
      </c>
      <c r="X25" s="23">
        <f>IFERROR(IF($A25="","",IF($L25&lt;&gt;"Entregado","No aplica",IF(OR($N25="",$N25="Sin evidencia",$O25=""),"Pendiente","Registrada"))),"")</f>
        <v/>
      </c>
      <c r="Y25" s="23">
        <f>IFERROR(IF($A25="","",IF(OR($H25="",$J25="",$L25=""),"Falta fecha, intento o resultado",IF(AND($L25="Entregado",OR($M25="",$X25&lt;&gt;"Registrada")),"Completar receptor o evidencia",IF(AND(OR($L25="No entregado",$L25="Reprogramado"),OR($P25="",$P25="No aplica")),"Indicar motivo de no entrega o reprogramación",IF(AND($Q25&lt;&gt;"",$Q25&lt;&gt;"Sin incidencia",OR($R25="",$R25="No aplica")),"Actualizar incidencia",IF(AND(OR($Q25="",$Q25="Sin incidencia"),$R25&lt;&gt;"",$R25&lt;&gt;"No aplica"),"Revisar categoría de incidencia",IF(AND($L25="Pendiente de captura",OR($S25="",$U25="")),"Definir siguiente acción","Completa"))))))),"")</f>
        <v/>
      </c>
      <c r="Z25" s="24">
        <f>IFERROR(IF($A25="","",COUNTIF($A$6:$A$105,$A25)),"")</f>
        <v/>
      </c>
      <c r="AA25" s="23">
        <f>IFERROR(IF($A25="","",IF(OR($E25="",$F25="",$G25="",$H25="",$I25=""),"Sin datos",IF($H25&lt;&gt;$E25,"Fuera de ventana",IF(AND($I25&gt;=$F25,$I25&lt;=$G25),"Dentro de ventana","Fuera de ventana")))),"Revisar datos")</f>
        <v/>
      </c>
      <c r="AB25" s="23">
        <f>IFERROR(IF($A25="","",IF(OR($L25="No entregado",$L25="Reprogramado",$L25="Pendiente de captura",AND($Q25&lt;&gt;"",$Q25&lt;&gt;"Sin incidencia",$R25&lt;&gt;"Cerrada")),"Sí","No")),"")</f>
        <v/>
      </c>
      <c r="AC25" s="23">
        <f>IFERROR(IF($A25="","",IF(NOT(ISNUMBER('Catálogos'!$N$6)),"Sin umbral",IF(AND($L25&lt;&gt;"Entregado",$Z25&gt;='Catálogos'!$N$6),"Revisar","Sin alerta"))),"")</f>
        <v/>
      </c>
    </row>
    <row r="26" ht="30" customHeight="1">
      <c r="A26" s="17" t="n"/>
      <c r="B26" s="17" t="n"/>
      <c r="C26" s="18" t="n"/>
      <c r="D26" s="18" t="n"/>
      <c r="E26" s="19" t="n"/>
      <c r="F26" s="20" t="n"/>
      <c r="G26" s="20" t="n"/>
      <c r="H26" s="19" t="n"/>
      <c r="I26" s="20" t="n"/>
      <c r="J26" s="21" t="n"/>
      <c r="K26" s="17" t="n"/>
      <c r="L26" s="17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22" t="n"/>
      <c r="V26" s="18" t="n"/>
      <c r="W26" s="23">
        <f>IFERROR(IF($A26="","",IF($J26="",$A26,$A26&amp;"-"&amp;IFERROR(TEXT($J26,"0"),""))),"")</f>
        <v/>
      </c>
      <c r="X26" s="23">
        <f>IFERROR(IF($A26="","",IF($L26&lt;&gt;"Entregado","No aplica",IF(OR($N26="",$N26="Sin evidencia",$O26=""),"Pendiente","Registrada"))),"")</f>
        <v/>
      </c>
      <c r="Y26" s="23">
        <f>IFERROR(IF($A26="","",IF(OR($H26="",$J26="",$L26=""),"Falta fecha, intento o resultado",IF(AND($L26="Entregado",OR($M26="",$X26&lt;&gt;"Registrada")),"Completar receptor o evidencia",IF(AND(OR($L26="No entregado",$L26="Reprogramado"),OR($P26="",$P26="No aplica")),"Indicar motivo de no entrega o reprogramación",IF(AND($Q26&lt;&gt;"",$Q26&lt;&gt;"Sin incidencia",OR($R26="",$R26="No aplica")),"Actualizar incidencia",IF(AND(OR($Q26="",$Q26="Sin incidencia"),$R26&lt;&gt;"",$R26&lt;&gt;"No aplica"),"Revisar categoría de incidencia",IF(AND($L26="Pendiente de captura",OR($S26="",$U26="")),"Definir siguiente acción","Completa"))))))),"")</f>
        <v/>
      </c>
      <c r="Z26" s="24">
        <f>IFERROR(IF($A26="","",COUNTIF($A$6:$A$105,$A26)),"")</f>
        <v/>
      </c>
      <c r="AA26" s="23">
        <f>IFERROR(IF($A26="","",IF(OR($E26="",$F26="",$G26="",$H26="",$I26=""),"Sin datos",IF($H26&lt;&gt;$E26,"Fuera de ventana",IF(AND($I26&gt;=$F26,$I26&lt;=$G26),"Dentro de ventana","Fuera de ventana")))),"Revisar datos")</f>
        <v/>
      </c>
      <c r="AB26" s="23">
        <f>IFERROR(IF($A26="","",IF(OR($L26="No entregado",$L26="Reprogramado",$L26="Pendiente de captura",AND($Q26&lt;&gt;"",$Q26&lt;&gt;"Sin incidencia",$R26&lt;&gt;"Cerrada")),"Sí","No")),"")</f>
        <v/>
      </c>
      <c r="AC26" s="23">
        <f>IFERROR(IF($A26="","",IF(NOT(ISNUMBER('Catálogos'!$N$6)),"Sin umbral",IF(AND($L26&lt;&gt;"Entregado",$Z26&gt;='Catálogos'!$N$6),"Revisar","Sin alerta"))),"")</f>
        <v/>
      </c>
    </row>
    <row r="27" ht="30" customHeight="1">
      <c r="A27" s="17" t="n"/>
      <c r="B27" s="17" t="n"/>
      <c r="C27" s="18" t="n"/>
      <c r="D27" s="18" t="n"/>
      <c r="E27" s="19" t="n"/>
      <c r="F27" s="20" t="n"/>
      <c r="G27" s="20" t="n"/>
      <c r="H27" s="19" t="n"/>
      <c r="I27" s="20" t="n"/>
      <c r="J27" s="21" t="n"/>
      <c r="K27" s="17" t="n"/>
      <c r="L27" s="17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22" t="n"/>
      <c r="V27" s="18" t="n"/>
      <c r="W27" s="23">
        <f>IFERROR(IF($A27="","",IF($J27="",$A27,$A27&amp;"-"&amp;IFERROR(TEXT($J27,"0"),""))),"")</f>
        <v/>
      </c>
      <c r="X27" s="23">
        <f>IFERROR(IF($A27="","",IF($L27&lt;&gt;"Entregado","No aplica",IF(OR($N27="",$N27="Sin evidencia",$O27=""),"Pendiente","Registrada"))),"")</f>
        <v/>
      </c>
      <c r="Y27" s="23">
        <f>IFERROR(IF($A27="","",IF(OR($H27="",$J27="",$L27=""),"Falta fecha, intento o resultado",IF(AND($L27="Entregado",OR($M27="",$X27&lt;&gt;"Registrada")),"Completar receptor o evidencia",IF(AND(OR($L27="No entregado",$L27="Reprogramado"),OR($P27="",$P27="No aplica")),"Indicar motivo de no entrega o reprogramación",IF(AND($Q27&lt;&gt;"",$Q27&lt;&gt;"Sin incidencia",OR($R27="",$R27="No aplica")),"Actualizar incidencia",IF(AND(OR($Q27="",$Q27="Sin incidencia"),$R27&lt;&gt;"",$R27&lt;&gt;"No aplica"),"Revisar categoría de incidencia",IF(AND($L27="Pendiente de captura",OR($S27="",$U27="")),"Definir siguiente acción","Completa"))))))),"")</f>
        <v/>
      </c>
      <c r="Z27" s="24">
        <f>IFERROR(IF($A27="","",COUNTIF($A$6:$A$105,$A27)),"")</f>
        <v/>
      </c>
      <c r="AA27" s="23">
        <f>IFERROR(IF($A27="","",IF(OR($E27="",$F27="",$G27="",$H27="",$I27=""),"Sin datos",IF($H27&lt;&gt;$E27,"Fuera de ventana",IF(AND($I27&gt;=$F27,$I27&lt;=$G27),"Dentro de ventana","Fuera de ventana")))),"Revisar datos")</f>
        <v/>
      </c>
      <c r="AB27" s="23">
        <f>IFERROR(IF($A27="","",IF(OR($L27="No entregado",$L27="Reprogramado",$L27="Pendiente de captura",AND($Q27&lt;&gt;"",$Q27&lt;&gt;"Sin incidencia",$R27&lt;&gt;"Cerrada")),"Sí","No")),"")</f>
        <v/>
      </c>
      <c r="AC27" s="23">
        <f>IFERROR(IF($A27="","",IF(NOT(ISNUMBER('Catálogos'!$N$6)),"Sin umbral",IF(AND($L27&lt;&gt;"Entregado",$Z27&gt;='Catálogos'!$N$6),"Revisar","Sin alerta"))),"")</f>
        <v/>
      </c>
    </row>
    <row r="28" ht="30" customHeight="1">
      <c r="A28" s="17" t="n"/>
      <c r="B28" s="17" t="n"/>
      <c r="C28" s="18" t="n"/>
      <c r="D28" s="18" t="n"/>
      <c r="E28" s="19" t="n"/>
      <c r="F28" s="20" t="n"/>
      <c r="G28" s="20" t="n"/>
      <c r="H28" s="19" t="n"/>
      <c r="I28" s="20" t="n"/>
      <c r="J28" s="21" t="n"/>
      <c r="K28" s="17" t="n"/>
      <c r="L28" s="17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22" t="n"/>
      <c r="V28" s="18" t="n"/>
      <c r="W28" s="23">
        <f>IFERROR(IF($A28="","",IF($J28="",$A28,$A28&amp;"-"&amp;IFERROR(TEXT($J28,"0"),""))),"")</f>
        <v/>
      </c>
      <c r="X28" s="23">
        <f>IFERROR(IF($A28="","",IF($L28&lt;&gt;"Entregado","No aplica",IF(OR($N28="",$N28="Sin evidencia",$O28=""),"Pendiente","Registrada"))),"")</f>
        <v/>
      </c>
      <c r="Y28" s="23">
        <f>IFERROR(IF($A28="","",IF(OR($H28="",$J28="",$L28=""),"Falta fecha, intento o resultado",IF(AND($L28="Entregado",OR($M28="",$X28&lt;&gt;"Registrada")),"Completar receptor o evidencia",IF(AND(OR($L28="No entregado",$L28="Reprogramado"),OR($P28="",$P28="No aplica")),"Indicar motivo de no entrega o reprogramación",IF(AND($Q28&lt;&gt;"",$Q28&lt;&gt;"Sin incidencia",OR($R28="",$R28="No aplica")),"Actualizar incidencia",IF(AND(OR($Q28="",$Q28="Sin incidencia"),$R28&lt;&gt;"",$R28&lt;&gt;"No aplica"),"Revisar categoría de incidencia",IF(AND($L28="Pendiente de captura",OR($S28="",$U28="")),"Definir siguiente acción","Completa"))))))),"")</f>
        <v/>
      </c>
      <c r="Z28" s="24">
        <f>IFERROR(IF($A28="","",COUNTIF($A$6:$A$105,$A28)),"")</f>
        <v/>
      </c>
      <c r="AA28" s="23">
        <f>IFERROR(IF($A28="","",IF(OR($E28="",$F28="",$G28="",$H28="",$I28=""),"Sin datos",IF($H28&lt;&gt;$E28,"Fuera de ventana",IF(AND($I28&gt;=$F28,$I28&lt;=$G28),"Dentro de ventana","Fuera de ventana")))),"Revisar datos")</f>
        <v/>
      </c>
      <c r="AB28" s="23">
        <f>IFERROR(IF($A28="","",IF(OR($L28="No entregado",$L28="Reprogramado",$L28="Pendiente de captura",AND($Q28&lt;&gt;"",$Q28&lt;&gt;"Sin incidencia",$R28&lt;&gt;"Cerrada")),"Sí","No")),"")</f>
        <v/>
      </c>
      <c r="AC28" s="23">
        <f>IFERROR(IF($A28="","",IF(NOT(ISNUMBER('Catálogos'!$N$6)),"Sin umbral",IF(AND($L28&lt;&gt;"Entregado",$Z28&gt;='Catálogos'!$N$6),"Revisar","Sin alerta"))),"")</f>
        <v/>
      </c>
    </row>
    <row r="29" ht="30" customHeight="1">
      <c r="A29" s="17" t="n"/>
      <c r="B29" s="17" t="n"/>
      <c r="C29" s="18" t="n"/>
      <c r="D29" s="18" t="n"/>
      <c r="E29" s="19" t="n"/>
      <c r="F29" s="20" t="n"/>
      <c r="G29" s="20" t="n"/>
      <c r="H29" s="19" t="n"/>
      <c r="I29" s="20" t="n"/>
      <c r="J29" s="21" t="n"/>
      <c r="K29" s="17" t="n"/>
      <c r="L29" s="17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22" t="n"/>
      <c r="V29" s="18" t="n"/>
      <c r="W29" s="23">
        <f>IFERROR(IF($A29="","",IF($J29="",$A29,$A29&amp;"-"&amp;IFERROR(TEXT($J29,"0"),""))),"")</f>
        <v/>
      </c>
      <c r="X29" s="23">
        <f>IFERROR(IF($A29="","",IF($L29&lt;&gt;"Entregado","No aplica",IF(OR($N29="",$N29="Sin evidencia",$O29=""),"Pendiente","Registrada"))),"")</f>
        <v/>
      </c>
      <c r="Y29" s="23">
        <f>IFERROR(IF($A29="","",IF(OR($H29="",$J29="",$L29=""),"Falta fecha, intento o resultado",IF(AND($L29="Entregado",OR($M29="",$X29&lt;&gt;"Registrada")),"Completar receptor o evidencia",IF(AND(OR($L29="No entregado",$L29="Reprogramado"),OR($P29="",$P29="No aplica")),"Indicar motivo de no entrega o reprogramación",IF(AND($Q29&lt;&gt;"",$Q29&lt;&gt;"Sin incidencia",OR($R29="",$R29="No aplica")),"Actualizar incidencia",IF(AND(OR($Q29="",$Q29="Sin incidencia"),$R29&lt;&gt;"",$R29&lt;&gt;"No aplica"),"Revisar categoría de incidencia",IF(AND($L29="Pendiente de captura",OR($S29="",$U29="")),"Definir siguiente acción","Completa"))))))),"")</f>
        <v/>
      </c>
      <c r="Z29" s="24">
        <f>IFERROR(IF($A29="","",COUNTIF($A$6:$A$105,$A29)),"")</f>
        <v/>
      </c>
      <c r="AA29" s="23">
        <f>IFERROR(IF($A29="","",IF(OR($E29="",$F29="",$G29="",$H29="",$I29=""),"Sin datos",IF($H29&lt;&gt;$E29,"Fuera de ventana",IF(AND($I29&gt;=$F29,$I29&lt;=$G29),"Dentro de ventana","Fuera de ventana")))),"Revisar datos")</f>
        <v/>
      </c>
      <c r="AB29" s="23">
        <f>IFERROR(IF($A29="","",IF(OR($L29="No entregado",$L29="Reprogramado",$L29="Pendiente de captura",AND($Q29&lt;&gt;"",$Q29&lt;&gt;"Sin incidencia",$R29&lt;&gt;"Cerrada")),"Sí","No")),"")</f>
        <v/>
      </c>
      <c r="AC29" s="23">
        <f>IFERROR(IF($A29="","",IF(NOT(ISNUMBER('Catálogos'!$N$6)),"Sin umbral",IF(AND($L29&lt;&gt;"Entregado",$Z29&gt;='Catálogos'!$N$6),"Revisar","Sin alerta"))),"")</f>
        <v/>
      </c>
    </row>
    <row r="30" ht="30" customHeight="1">
      <c r="A30" s="17" t="n"/>
      <c r="B30" s="17" t="n"/>
      <c r="C30" s="18" t="n"/>
      <c r="D30" s="18" t="n"/>
      <c r="E30" s="19" t="n"/>
      <c r="F30" s="20" t="n"/>
      <c r="G30" s="20" t="n"/>
      <c r="H30" s="19" t="n"/>
      <c r="I30" s="20" t="n"/>
      <c r="J30" s="21" t="n"/>
      <c r="K30" s="17" t="n"/>
      <c r="L30" s="17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22" t="n"/>
      <c r="V30" s="18" t="n"/>
      <c r="W30" s="23">
        <f>IFERROR(IF($A30="","",IF($J30="",$A30,$A30&amp;"-"&amp;IFERROR(TEXT($J30,"0"),""))),"")</f>
        <v/>
      </c>
      <c r="X30" s="23">
        <f>IFERROR(IF($A30="","",IF($L30&lt;&gt;"Entregado","No aplica",IF(OR($N30="",$N30="Sin evidencia",$O30=""),"Pendiente","Registrada"))),"")</f>
        <v/>
      </c>
      <c r="Y30" s="23">
        <f>IFERROR(IF($A30="","",IF(OR($H30="",$J30="",$L30=""),"Falta fecha, intento o resultado",IF(AND($L30="Entregado",OR($M30="",$X30&lt;&gt;"Registrada")),"Completar receptor o evidencia",IF(AND(OR($L30="No entregado",$L30="Reprogramado"),OR($P30="",$P30="No aplica")),"Indicar motivo de no entrega o reprogramación",IF(AND($Q30&lt;&gt;"",$Q30&lt;&gt;"Sin incidencia",OR($R30="",$R30="No aplica")),"Actualizar incidencia",IF(AND(OR($Q30="",$Q30="Sin incidencia"),$R30&lt;&gt;"",$R30&lt;&gt;"No aplica"),"Revisar categoría de incidencia",IF(AND($L30="Pendiente de captura",OR($S30="",$U30="")),"Definir siguiente acción","Completa"))))))),"")</f>
        <v/>
      </c>
      <c r="Z30" s="24">
        <f>IFERROR(IF($A30="","",COUNTIF($A$6:$A$105,$A30)),"")</f>
        <v/>
      </c>
      <c r="AA30" s="23">
        <f>IFERROR(IF($A30="","",IF(OR($E30="",$F30="",$G30="",$H30="",$I30=""),"Sin datos",IF($H30&lt;&gt;$E30,"Fuera de ventana",IF(AND($I30&gt;=$F30,$I30&lt;=$G30),"Dentro de ventana","Fuera de ventana")))),"Revisar datos")</f>
        <v/>
      </c>
      <c r="AB30" s="23">
        <f>IFERROR(IF($A30="","",IF(OR($L30="No entregado",$L30="Reprogramado",$L30="Pendiente de captura",AND($Q30&lt;&gt;"",$Q30&lt;&gt;"Sin incidencia",$R30&lt;&gt;"Cerrada")),"Sí","No")),"")</f>
        <v/>
      </c>
      <c r="AC30" s="23">
        <f>IFERROR(IF($A30="","",IF(NOT(ISNUMBER('Catálogos'!$N$6)),"Sin umbral",IF(AND($L30&lt;&gt;"Entregado",$Z30&gt;='Catálogos'!$N$6),"Revisar","Sin alerta"))),"")</f>
        <v/>
      </c>
    </row>
    <row r="31" ht="30" customHeight="1">
      <c r="A31" s="17" t="n"/>
      <c r="B31" s="17" t="n"/>
      <c r="C31" s="18" t="n"/>
      <c r="D31" s="18" t="n"/>
      <c r="E31" s="19" t="n"/>
      <c r="F31" s="20" t="n"/>
      <c r="G31" s="20" t="n"/>
      <c r="H31" s="19" t="n"/>
      <c r="I31" s="20" t="n"/>
      <c r="J31" s="21" t="n"/>
      <c r="K31" s="17" t="n"/>
      <c r="L31" s="17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22" t="n"/>
      <c r="V31" s="18" t="n"/>
      <c r="W31" s="23">
        <f>IFERROR(IF($A31="","",IF($J31="",$A31,$A31&amp;"-"&amp;IFERROR(TEXT($J31,"0"),""))),"")</f>
        <v/>
      </c>
      <c r="X31" s="23">
        <f>IFERROR(IF($A31="","",IF($L31&lt;&gt;"Entregado","No aplica",IF(OR($N31="",$N31="Sin evidencia",$O31=""),"Pendiente","Registrada"))),"")</f>
        <v/>
      </c>
      <c r="Y31" s="23">
        <f>IFERROR(IF($A31="","",IF(OR($H31="",$J31="",$L31=""),"Falta fecha, intento o resultado",IF(AND($L31="Entregado",OR($M31="",$X31&lt;&gt;"Registrada")),"Completar receptor o evidencia",IF(AND(OR($L31="No entregado",$L31="Reprogramado"),OR($P31="",$P31="No aplica")),"Indicar motivo de no entrega o reprogramación",IF(AND($Q31&lt;&gt;"",$Q31&lt;&gt;"Sin incidencia",OR($R31="",$R31="No aplica")),"Actualizar incidencia",IF(AND(OR($Q31="",$Q31="Sin incidencia"),$R31&lt;&gt;"",$R31&lt;&gt;"No aplica"),"Revisar categoría de incidencia",IF(AND($L31="Pendiente de captura",OR($S31="",$U31="")),"Definir siguiente acción","Completa"))))))),"")</f>
        <v/>
      </c>
      <c r="Z31" s="24">
        <f>IFERROR(IF($A31="","",COUNTIF($A$6:$A$105,$A31)),"")</f>
        <v/>
      </c>
      <c r="AA31" s="23">
        <f>IFERROR(IF($A31="","",IF(OR($E31="",$F31="",$G31="",$H31="",$I31=""),"Sin datos",IF($H31&lt;&gt;$E31,"Fuera de ventana",IF(AND($I31&gt;=$F31,$I31&lt;=$G31),"Dentro de ventana","Fuera de ventana")))),"Revisar datos")</f>
        <v/>
      </c>
      <c r="AB31" s="23">
        <f>IFERROR(IF($A31="","",IF(OR($L31="No entregado",$L31="Reprogramado",$L31="Pendiente de captura",AND($Q31&lt;&gt;"",$Q31&lt;&gt;"Sin incidencia",$R31&lt;&gt;"Cerrada")),"Sí","No")),"")</f>
        <v/>
      </c>
      <c r="AC31" s="23">
        <f>IFERROR(IF($A31="","",IF(NOT(ISNUMBER('Catálogos'!$N$6)),"Sin umbral",IF(AND($L31&lt;&gt;"Entregado",$Z31&gt;='Catálogos'!$N$6),"Revisar","Sin alerta"))),"")</f>
        <v/>
      </c>
    </row>
    <row r="32" ht="30" customHeight="1">
      <c r="A32" s="17" t="n"/>
      <c r="B32" s="17" t="n"/>
      <c r="C32" s="18" t="n"/>
      <c r="D32" s="18" t="n"/>
      <c r="E32" s="19" t="n"/>
      <c r="F32" s="20" t="n"/>
      <c r="G32" s="20" t="n"/>
      <c r="H32" s="19" t="n"/>
      <c r="I32" s="20" t="n"/>
      <c r="J32" s="21" t="n"/>
      <c r="K32" s="17" t="n"/>
      <c r="L32" s="17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22" t="n"/>
      <c r="V32" s="18" t="n"/>
      <c r="W32" s="23">
        <f>IFERROR(IF($A32="","",IF($J32="",$A32,$A32&amp;"-"&amp;IFERROR(TEXT($J32,"0"),""))),"")</f>
        <v/>
      </c>
      <c r="X32" s="23">
        <f>IFERROR(IF($A32="","",IF($L32&lt;&gt;"Entregado","No aplica",IF(OR($N32="",$N32="Sin evidencia",$O32=""),"Pendiente","Registrada"))),"")</f>
        <v/>
      </c>
      <c r="Y32" s="23">
        <f>IFERROR(IF($A32="","",IF(OR($H32="",$J32="",$L32=""),"Falta fecha, intento o resultado",IF(AND($L32="Entregado",OR($M32="",$X32&lt;&gt;"Registrada")),"Completar receptor o evidencia",IF(AND(OR($L32="No entregado",$L32="Reprogramado"),OR($P32="",$P32="No aplica")),"Indicar motivo de no entrega o reprogramación",IF(AND($Q32&lt;&gt;"",$Q32&lt;&gt;"Sin incidencia",OR($R32="",$R32="No aplica")),"Actualizar incidencia",IF(AND(OR($Q32="",$Q32="Sin incidencia"),$R32&lt;&gt;"",$R32&lt;&gt;"No aplica"),"Revisar categoría de incidencia",IF(AND($L32="Pendiente de captura",OR($S32="",$U32="")),"Definir siguiente acción","Completa"))))))),"")</f>
        <v/>
      </c>
      <c r="Z32" s="24">
        <f>IFERROR(IF($A32="","",COUNTIF($A$6:$A$105,$A32)),"")</f>
        <v/>
      </c>
      <c r="AA32" s="23">
        <f>IFERROR(IF($A32="","",IF(OR($E32="",$F32="",$G32="",$H32="",$I32=""),"Sin datos",IF($H32&lt;&gt;$E32,"Fuera de ventana",IF(AND($I32&gt;=$F32,$I32&lt;=$G32),"Dentro de ventana","Fuera de ventana")))),"Revisar datos")</f>
        <v/>
      </c>
      <c r="AB32" s="23">
        <f>IFERROR(IF($A32="","",IF(OR($L32="No entregado",$L32="Reprogramado",$L32="Pendiente de captura",AND($Q32&lt;&gt;"",$Q32&lt;&gt;"Sin incidencia",$R32&lt;&gt;"Cerrada")),"Sí","No")),"")</f>
        <v/>
      </c>
      <c r="AC32" s="23">
        <f>IFERROR(IF($A32="","",IF(NOT(ISNUMBER('Catálogos'!$N$6)),"Sin umbral",IF(AND($L32&lt;&gt;"Entregado",$Z32&gt;='Catálogos'!$N$6),"Revisar","Sin alerta"))),"")</f>
        <v/>
      </c>
    </row>
    <row r="33" ht="30" customHeight="1">
      <c r="A33" s="17" t="n"/>
      <c r="B33" s="17" t="n"/>
      <c r="C33" s="18" t="n"/>
      <c r="D33" s="18" t="n"/>
      <c r="E33" s="19" t="n"/>
      <c r="F33" s="20" t="n"/>
      <c r="G33" s="20" t="n"/>
      <c r="H33" s="19" t="n"/>
      <c r="I33" s="20" t="n"/>
      <c r="J33" s="21" t="n"/>
      <c r="K33" s="17" t="n"/>
      <c r="L33" s="17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22" t="n"/>
      <c r="V33" s="18" t="n"/>
      <c r="W33" s="23">
        <f>IFERROR(IF($A33="","",IF($J33="",$A33,$A33&amp;"-"&amp;IFERROR(TEXT($J33,"0"),""))),"")</f>
        <v/>
      </c>
      <c r="X33" s="23">
        <f>IFERROR(IF($A33="","",IF($L33&lt;&gt;"Entregado","No aplica",IF(OR($N33="",$N33="Sin evidencia",$O33=""),"Pendiente","Registrada"))),"")</f>
        <v/>
      </c>
      <c r="Y33" s="23">
        <f>IFERROR(IF($A33="","",IF(OR($H33="",$J33="",$L33=""),"Falta fecha, intento o resultado",IF(AND($L33="Entregado",OR($M33="",$X33&lt;&gt;"Registrada")),"Completar receptor o evidencia",IF(AND(OR($L33="No entregado",$L33="Reprogramado"),OR($P33="",$P33="No aplica")),"Indicar motivo de no entrega o reprogramación",IF(AND($Q33&lt;&gt;"",$Q33&lt;&gt;"Sin incidencia",OR($R33="",$R33="No aplica")),"Actualizar incidencia",IF(AND(OR($Q33="",$Q33="Sin incidencia"),$R33&lt;&gt;"",$R33&lt;&gt;"No aplica"),"Revisar categoría de incidencia",IF(AND($L33="Pendiente de captura",OR($S33="",$U33="")),"Definir siguiente acción","Completa"))))))),"")</f>
        <v/>
      </c>
      <c r="Z33" s="24">
        <f>IFERROR(IF($A33="","",COUNTIF($A$6:$A$105,$A33)),"")</f>
        <v/>
      </c>
      <c r="AA33" s="23">
        <f>IFERROR(IF($A33="","",IF(OR($E33="",$F33="",$G33="",$H33="",$I33=""),"Sin datos",IF($H33&lt;&gt;$E33,"Fuera de ventana",IF(AND($I33&gt;=$F33,$I33&lt;=$G33),"Dentro de ventana","Fuera de ventana")))),"Revisar datos")</f>
        <v/>
      </c>
      <c r="AB33" s="23">
        <f>IFERROR(IF($A33="","",IF(OR($L33="No entregado",$L33="Reprogramado",$L33="Pendiente de captura",AND($Q33&lt;&gt;"",$Q33&lt;&gt;"Sin incidencia",$R33&lt;&gt;"Cerrada")),"Sí","No")),"")</f>
        <v/>
      </c>
      <c r="AC33" s="23">
        <f>IFERROR(IF($A33="","",IF(NOT(ISNUMBER('Catálogos'!$N$6)),"Sin umbral",IF(AND($L33&lt;&gt;"Entregado",$Z33&gt;='Catálogos'!$N$6),"Revisar","Sin alerta"))),"")</f>
        <v/>
      </c>
    </row>
    <row r="34" ht="30" customHeight="1">
      <c r="A34" s="17" t="n"/>
      <c r="B34" s="17" t="n"/>
      <c r="C34" s="18" t="n"/>
      <c r="D34" s="18" t="n"/>
      <c r="E34" s="19" t="n"/>
      <c r="F34" s="20" t="n"/>
      <c r="G34" s="20" t="n"/>
      <c r="H34" s="19" t="n"/>
      <c r="I34" s="20" t="n"/>
      <c r="J34" s="21" t="n"/>
      <c r="K34" s="17" t="n"/>
      <c r="L34" s="17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22" t="n"/>
      <c r="V34" s="18" t="n"/>
      <c r="W34" s="23">
        <f>IFERROR(IF($A34="","",IF($J34="",$A34,$A34&amp;"-"&amp;IFERROR(TEXT($J34,"0"),""))),"")</f>
        <v/>
      </c>
      <c r="X34" s="23">
        <f>IFERROR(IF($A34="","",IF($L34&lt;&gt;"Entregado","No aplica",IF(OR($N34="",$N34="Sin evidencia",$O34=""),"Pendiente","Registrada"))),"")</f>
        <v/>
      </c>
      <c r="Y34" s="23">
        <f>IFERROR(IF($A34="","",IF(OR($H34="",$J34="",$L34=""),"Falta fecha, intento o resultado",IF(AND($L34="Entregado",OR($M34="",$X34&lt;&gt;"Registrada")),"Completar receptor o evidencia",IF(AND(OR($L34="No entregado",$L34="Reprogramado"),OR($P34="",$P34="No aplica")),"Indicar motivo de no entrega o reprogramación",IF(AND($Q34&lt;&gt;"",$Q34&lt;&gt;"Sin incidencia",OR($R34="",$R34="No aplica")),"Actualizar incidencia",IF(AND(OR($Q34="",$Q34="Sin incidencia"),$R34&lt;&gt;"",$R34&lt;&gt;"No aplica"),"Revisar categoría de incidencia",IF(AND($L34="Pendiente de captura",OR($S34="",$U34="")),"Definir siguiente acción","Completa"))))))),"")</f>
        <v/>
      </c>
      <c r="Z34" s="24">
        <f>IFERROR(IF($A34="","",COUNTIF($A$6:$A$105,$A34)),"")</f>
        <v/>
      </c>
      <c r="AA34" s="23">
        <f>IFERROR(IF($A34="","",IF(OR($E34="",$F34="",$G34="",$H34="",$I34=""),"Sin datos",IF($H34&lt;&gt;$E34,"Fuera de ventana",IF(AND($I34&gt;=$F34,$I34&lt;=$G34),"Dentro de ventana","Fuera de ventana")))),"Revisar datos")</f>
        <v/>
      </c>
      <c r="AB34" s="23">
        <f>IFERROR(IF($A34="","",IF(OR($L34="No entregado",$L34="Reprogramado",$L34="Pendiente de captura",AND($Q34&lt;&gt;"",$Q34&lt;&gt;"Sin incidencia",$R34&lt;&gt;"Cerrada")),"Sí","No")),"")</f>
        <v/>
      </c>
      <c r="AC34" s="23">
        <f>IFERROR(IF($A34="","",IF(NOT(ISNUMBER('Catálogos'!$N$6)),"Sin umbral",IF(AND($L34&lt;&gt;"Entregado",$Z34&gt;='Catálogos'!$N$6),"Revisar","Sin alerta"))),"")</f>
        <v/>
      </c>
    </row>
    <row r="35" ht="30" customHeight="1">
      <c r="A35" s="17" t="n"/>
      <c r="B35" s="17" t="n"/>
      <c r="C35" s="18" t="n"/>
      <c r="D35" s="18" t="n"/>
      <c r="E35" s="19" t="n"/>
      <c r="F35" s="20" t="n"/>
      <c r="G35" s="20" t="n"/>
      <c r="H35" s="19" t="n"/>
      <c r="I35" s="20" t="n"/>
      <c r="J35" s="21" t="n"/>
      <c r="K35" s="17" t="n"/>
      <c r="L35" s="17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22" t="n"/>
      <c r="V35" s="18" t="n"/>
      <c r="W35" s="23">
        <f>IFERROR(IF($A35="","",IF($J35="",$A35,$A35&amp;"-"&amp;IFERROR(TEXT($J35,"0"),""))),"")</f>
        <v/>
      </c>
      <c r="X35" s="23">
        <f>IFERROR(IF($A35="","",IF($L35&lt;&gt;"Entregado","No aplica",IF(OR($N35="",$N35="Sin evidencia",$O35=""),"Pendiente","Registrada"))),"")</f>
        <v/>
      </c>
      <c r="Y35" s="23">
        <f>IFERROR(IF($A35="","",IF(OR($H35="",$J35="",$L35=""),"Falta fecha, intento o resultado",IF(AND($L35="Entregado",OR($M35="",$X35&lt;&gt;"Registrada")),"Completar receptor o evidencia",IF(AND(OR($L35="No entregado",$L35="Reprogramado"),OR($P35="",$P35="No aplica")),"Indicar motivo de no entrega o reprogramación",IF(AND($Q35&lt;&gt;"",$Q35&lt;&gt;"Sin incidencia",OR($R35="",$R35="No aplica")),"Actualizar incidencia",IF(AND(OR($Q35="",$Q35="Sin incidencia"),$R35&lt;&gt;"",$R35&lt;&gt;"No aplica"),"Revisar categoría de incidencia",IF(AND($L35="Pendiente de captura",OR($S35="",$U35="")),"Definir siguiente acción","Completa"))))))),"")</f>
        <v/>
      </c>
      <c r="Z35" s="24">
        <f>IFERROR(IF($A35="","",COUNTIF($A$6:$A$105,$A35)),"")</f>
        <v/>
      </c>
      <c r="AA35" s="23">
        <f>IFERROR(IF($A35="","",IF(OR($E35="",$F35="",$G35="",$H35="",$I35=""),"Sin datos",IF($H35&lt;&gt;$E35,"Fuera de ventana",IF(AND($I35&gt;=$F35,$I35&lt;=$G35),"Dentro de ventana","Fuera de ventana")))),"Revisar datos")</f>
        <v/>
      </c>
      <c r="AB35" s="23">
        <f>IFERROR(IF($A35="","",IF(OR($L35="No entregado",$L35="Reprogramado",$L35="Pendiente de captura",AND($Q35&lt;&gt;"",$Q35&lt;&gt;"Sin incidencia",$R35&lt;&gt;"Cerrada")),"Sí","No")),"")</f>
        <v/>
      </c>
      <c r="AC35" s="23">
        <f>IFERROR(IF($A35="","",IF(NOT(ISNUMBER('Catálogos'!$N$6)),"Sin umbral",IF(AND($L35&lt;&gt;"Entregado",$Z35&gt;='Catálogos'!$N$6),"Revisar","Sin alerta"))),"")</f>
        <v/>
      </c>
    </row>
    <row r="36" ht="30" customHeight="1">
      <c r="A36" s="17" t="n"/>
      <c r="B36" s="17" t="n"/>
      <c r="C36" s="18" t="n"/>
      <c r="D36" s="18" t="n"/>
      <c r="E36" s="19" t="n"/>
      <c r="F36" s="20" t="n"/>
      <c r="G36" s="20" t="n"/>
      <c r="H36" s="19" t="n"/>
      <c r="I36" s="20" t="n"/>
      <c r="J36" s="21" t="n"/>
      <c r="K36" s="17" t="n"/>
      <c r="L36" s="17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22" t="n"/>
      <c r="V36" s="18" t="n"/>
      <c r="W36" s="23">
        <f>IFERROR(IF($A36="","",IF($J36="",$A36,$A36&amp;"-"&amp;IFERROR(TEXT($J36,"0"),""))),"")</f>
        <v/>
      </c>
      <c r="X36" s="23">
        <f>IFERROR(IF($A36="","",IF($L36&lt;&gt;"Entregado","No aplica",IF(OR($N36="",$N36="Sin evidencia",$O36=""),"Pendiente","Registrada"))),"")</f>
        <v/>
      </c>
      <c r="Y36" s="23">
        <f>IFERROR(IF($A36="","",IF(OR($H36="",$J36="",$L36=""),"Falta fecha, intento o resultado",IF(AND($L36="Entregado",OR($M36="",$X36&lt;&gt;"Registrada")),"Completar receptor o evidencia",IF(AND(OR($L36="No entregado",$L36="Reprogramado"),OR($P36="",$P36="No aplica")),"Indicar motivo de no entrega o reprogramación",IF(AND($Q36&lt;&gt;"",$Q36&lt;&gt;"Sin incidencia",OR($R36="",$R36="No aplica")),"Actualizar incidencia",IF(AND(OR($Q36="",$Q36="Sin incidencia"),$R36&lt;&gt;"",$R36&lt;&gt;"No aplica"),"Revisar categoría de incidencia",IF(AND($L36="Pendiente de captura",OR($S36="",$U36="")),"Definir siguiente acción","Completa"))))))),"")</f>
        <v/>
      </c>
      <c r="Z36" s="24">
        <f>IFERROR(IF($A36="","",COUNTIF($A$6:$A$105,$A36)),"")</f>
        <v/>
      </c>
      <c r="AA36" s="23">
        <f>IFERROR(IF($A36="","",IF(OR($E36="",$F36="",$G36="",$H36="",$I36=""),"Sin datos",IF($H36&lt;&gt;$E36,"Fuera de ventana",IF(AND($I36&gt;=$F36,$I36&lt;=$G36),"Dentro de ventana","Fuera de ventana")))),"Revisar datos")</f>
        <v/>
      </c>
      <c r="AB36" s="23">
        <f>IFERROR(IF($A36="","",IF(OR($L36="No entregado",$L36="Reprogramado",$L36="Pendiente de captura",AND($Q36&lt;&gt;"",$Q36&lt;&gt;"Sin incidencia",$R36&lt;&gt;"Cerrada")),"Sí","No")),"")</f>
        <v/>
      </c>
      <c r="AC36" s="23">
        <f>IFERROR(IF($A36="","",IF(NOT(ISNUMBER('Catálogos'!$N$6)),"Sin umbral",IF(AND($L36&lt;&gt;"Entregado",$Z36&gt;='Catálogos'!$N$6),"Revisar","Sin alerta"))),"")</f>
        <v/>
      </c>
    </row>
    <row r="37" ht="30" customHeight="1">
      <c r="A37" s="17" t="n"/>
      <c r="B37" s="17" t="n"/>
      <c r="C37" s="18" t="n"/>
      <c r="D37" s="18" t="n"/>
      <c r="E37" s="19" t="n"/>
      <c r="F37" s="20" t="n"/>
      <c r="G37" s="20" t="n"/>
      <c r="H37" s="19" t="n"/>
      <c r="I37" s="20" t="n"/>
      <c r="J37" s="21" t="n"/>
      <c r="K37" s="17" t="n"/>
      <c r="L37" s="17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22" t="n"/>
      <c r="V37" s="18" t="n"/>
      <c r="W37" s="23">
        <f>IFERROR(IF($A37="","",IF($J37="",$A37,$A37&amp;"-"&amp;IFERROR(TEXT($J37,"0"),""))),"")</f>
        <v/>
      </c>
      <c r="X37" s="23">
        <f>IFERROR(IF($A37="","",IF($L37&lt;&gt;"Entregado","No aplica",IF(OR($N37="",$N37="Sin evidencia",$O37=""),"Pendiente","Registrada"))),"")</f>
        <v/>
      </c>
      <c r="Y37" s="23">
        <f>IFERROR(IF($A37="","",IF(OR($H37="",$J37="",$L37=""),"Falta fecha, intento o resultado",IF(AND($L37="Entregado",OR($M37="",$X37&lt;&gt;"Registrada")),"Completar receptor o evidencia",IF(AND(OR($L37="No entregado",$L37="Reprogramado"),OR($P37="",$P37="No aplica")),"Indicar motivo de no entrega o reprogramación",IF(AND($Q37&lt;&gt;"",$Q37&lt;&gt;"Sin incidencia",OR($R37="",$R37="No aplica")),"Actualizar incidencia",IF(AND(OR($Q37="",$Q37="Sin incidencia"),$R37&lt;&gt;"",$R37&lt;&gt;"No aplica"),"Revisar categoría de incidencia",IF(AND($L37="Pendiente de captura",OR($S37="",$U37="")),"Definir siguiente acción","Completa"))))))),"")</f>
        <v/>
      </c>
      <c r="Z37" s="24">
        <f>IFERROR(IF($A37="","",COUNTIF($A$6:$A$105,$A37)),"")</f>
        <v/>
      </c>
      <c r="AA37" s="23">
        <f>IFERROR(IF($A37="","",IF(OR($E37="",$F37="",$G37="",$H37="",$I37=""),"Sin datos",IF($H37&lt;&gt;$E37,"Fuera de ventana",IF(AND($I37&gt;=$F37,$I37&lt;=$G37),"Dentro de ventana","Fuera de ventana")))),"Revisar datos")</f>
        <v/>
      </c>
      <c r="AB37" s="23">
        <f>IFERROR(IF($A37="","",IF(OR($L37="No entregado",$L37="Reprogramado",$L37="Pendiente de captura",AND($Q37&lt;&gt;"",$Q37&lt;&gt;"Sin incidencia",$R37&lt;&gt;"Cerrada")),"Sí","No")),"")</f>
        <v/>
      </c>
      <c r="AC37" s="23">
        <f>IFERROR(IF($A37="","",IF(NOT(ISNUMBER('Catálogos'!$N$6)),"Sin umbral",IF(AND($L37&lt;&gt;"Entregado",$Z37&gt;='Catálogos'!$N$6),"Revisar","Sin alerta"))),"")</f>
        <v/>
      </c>
    </row>
    <row r="38" ht="30" customHeight="1">
      <c r="A38" s="17" t="n"/>
      <c r="B38" s="17" t="n"/>
      <c r="C38" s="18" t="n"/>
      <c r="D38" s="18" t="n"/>
      <c r="E38" s="19" t="n"/>
      <c r="F38" s="20" t="n"/>
      <c r="G38" s="20" t="n"/>
      <c r="H38" s="19" t="n"/>
      <c r="I38" s="20" t="n"/>
      <c r="J38" s="21" t="n"/>
      <c r="K38" s="17" t="n"/>
      <c r="L38" s="17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22" t="n"/>
      <c r="V38" s="18" t="n"/>
      <c r="W38" s="23">
        <f>IFERROR(IF($A38="","",IF($J38="",$A38,$A38&amp;"-"&amp;IFERROR(TEXT($J38,"0"),""))),"")</f>
        <v/>
      </c>
      <c r="X38" s="23">
        <f>IFERROR(IF($A38="","",IF($L38&lt;&gt;"Entregado","No aplica",IF(OR($N38="",$N38="Sin evidencia",$O38=""),"Pendiente","Registrada"))),"")</f>
        <v/>
      </c>
      <c r="Y38" s="23">
        <f>IFERROR(IF($A38="","",IF(OR($H38="",$J38="",$L38=""),"Falta fecha, intento o resultado",IF(AND($L38="Entregado",OR($M38="",$X38&lt;&gt;"Registrada")),"Completar receptor o evidencia",IF(AND(OR($L38="No entregado",$L38="Reprogramado"),OR($P38="",$P38="No aplica")),"Indicar motivo de no entrega o reprogramación",IF(AND($Q38&lt;&gt;"",$Q38&lt;&gt;"Sin incidencia",OR($R38="",$R38="No aplica")),"Actualizar incidencia",IF(AND(OR($Q38="",$Q38="Sin incidencia"),$R38&lt;&gt;"",$R38&lt;&gt;"No aplica"),"Revisar categoría de incidencia",IF(AND($L38="Pendiente de captura",OR($S38="",$U38="")),"Definir siguiente acción","Completa"))))))),"")</f>
        <v/>
      </c>
      <c r="Z38" s="24">
        <f>IFERROR(IF($A38="","",COUNTIF($A$6:$A$105,$A38)),"")</f>
        <v/>
      </c>
      <c r="AA38" s="23">
        <f>IFERROR(IF($A38="","",IF(OR($E38="",$F38="",$G38="",$H38="",$I38=""),"Sin datos",IF($H38&lt;&gt;$E38,"Fuera de ventana",IF(AND($I38&gt;=$F38,$I38&lt;=$G38),"Dentro de ventana","Fuera de ventana")))),"Revisar datos")</f>
        <v/>
      </c>
      <c r="AB38" s="23">
        <f>IFERROR(IF($A38="","",IF(OR($L38="No entregado",$L38="Reprogramado",$L38="Pendiente de captura",AND($Q38&lt;&gt;"",$Q38&lt;&gt;"Sin incidencia",$R38&lt;&gt;"Cerrada")),"Sí","No")),"")</f>
        <v/>
      </c>
      <c r="AC38" s="23">
        <f>IFERROR(IF($A38="","",IF(NOT(ISNUMBER('Catálogos'!$N$6)),"Sin umbral",IF(AND($L38&lt;&gt;"Entregado",$Z38&gt;='Catálogos'!$N$6),"Revisar","Sin alerta"))),"")</f>
        <v/>
      </c>
    </row>
    <row r="39" ht="30" customHeight="1">
      <c r="A39" s="17" t="n"/>
      <c r="B39" s="17" t="n"/>
      <c r="C39" s="18" t="n"/>
      <c r="D39" s="18" t="n"/>
      <c r="E39" s="19" t="n"/>
      <c r="F39" s="20" t="n"/>
      <c r="G39" s="20" t="n"/>
      <c r="H39" s="19" t="n"/>
      <c r="I39" s="20" t="n"/>
      <c r="J39" s="21" t="n"/>
      <c r="K39" s="17" t="n"/>
      <c r="L39" s="17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22" t="n"/>
      <c r="V39" s="18" t="n"/>
      <c r="W39" s="23">
        <f>IFERROR(IF($A39="","",IF($J39="",$A39,$A39&amp;"-"&amp;IFERROR(TEXT($J39,"0"),""))),"")</f>
        <v/>
      </c>
      <c r="X39" s="23">
        <f>IFERROR(IF($A39="","",IF($L39&lt;&gt;"Entregado","No aplica",IF(OR($N39="",$N39="Sin evidencia",$O39=""),"Pendiente","Registrada"))),"")</f>
        <v/>
      </c>
      <c r="Y39" s="23">
        <f>IFERROR(IF($A39="","",IF(OR($H39="",$J39="",$L39=""),"Falta fecha, intento o resultado",IF(AND($L39="Entregado",OR($M39="",$X39&lt;&gt;"Registrada")),"Completar receptor o evidencia",IF(AND(OR($L39="No entregado",$L39="Reprogramado"),OR($P39="",$P39="No aplica")),"Indicar motivo de no entrega o reprogramación",IF(AND($Q39&lt;&gt;"",$Q39&lt;&gt;"Sin incidencia",OR($R39="",$R39="No aplica")),"Actualizar incidencia",IF(AND(OR($Q39="",$Q39="Sin incidencia"),$R39&lt;&gt;"",$R39&lt;&gt;"No aplica"),"Revisar categoría de incidencia",IF(AND($L39="Pendiente de captura",OR($S39="",$U39="")),"Definir siguiente acción","Completa"))))))),"")</f>
        <v/>
      </c>
      <c r="Z39" s="24">
        <f>IFERROR(IF($A39="","",COUNTIF($A$6:$A$105,$A39)),"")</f>
        <v/>
      </c>
      <c r="AA39" s="23">
        <f>IFERROR(IF($A39="","",IF(OR($E39="",$F39="",$G39="",$H39="",$I39=""),"Sin datos",IF($H39&lt;&gt;$E39,"Fuera de ventana",IF(AND($I39&gt;=$F39,$I39&lt;=$G39),"Dentro de ventana","Fuera de ventana")))),"Revisar datos")</f>
        <v/>
      </c>
      <c r="AB39" s="23">
        <f>IFERROR(IF($A39="","",IF(OR($L39="No entregado",$L39="Reprogramado",$L39="Pendiente de captura",AND($Q39&lt;&gt;"",$Q39&lt;&gt;"Sin incidencia",$R39&lt;&gt;"Cerrada")),"Sí","No")),"")</f>
        <v/>
      </c>
      <c r="AC39" s="23">
        <f>IFERROR(IF($A39="","",IF(NOT(ISNUMBER('Catálogos'!$N$6)),"Sin umbral",IF(AND($L39&lt;&gt;"Entregado",$Z39&gt;='Catálogos'!$N$6),"Revisar","Sin alerta"))),"")</f>
        <v/>
      </c>
    </row>
    <row r="40" ht="30" customHeight="1">
      <c r="A40" s="17" t="n"/>
      <c r="B40" s="17" t="n"/>
      <c r="C40" s="18" t="n"/>
      <c r="D40" s="18" t="n"/>
      <c r="E40" s="19" t="n"/>
      <c r="F40" s="20" t="n"/>
      <c r="G40" s="20" t="n"/>
      <c r="H40" s="19" t="n"/>
      <c r="I40" s="20" t="n"/>
      <c r="J40" s="21" t="n"/>
      <c r="K40" s="17" t="n"/>
      <c r="L40" s="17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22" t="n"/>
      <c r="V40" s="18" t="n"/>
      <c r="W40" s="23">
        <f>IFERROR(IF($A40="","",IF($J40="",$A40,$A40&amp;"-"&amp;IFERROR(TEXT($J40,"0"),""))),"")</f>
        <v/>
      </c>
      <c r="X40" s="23">
        <f>IFERROR(IF($A40="","",IF($L40&lt;&gt;"Entregado","No aplica",IF(OR($N40="",$N40="Sin evidencia",$O40=""),"Pendiente","Registrada"))),"")</f>
        <v/>
      </c>
      <c r="Y40" s="23">
        <f>IFERROR(IF($A40="","",IF(OR($H40="",$J40="",$L40=""),"Falta fecha, intento o resultado",IF(AND($L40="Entregado",OR($M40="",$X40&lt;&gt;"Registrada")),"Completar receptor o evidencia",IF(AND(OR($L40="No entregado",$L40="Reprogramado"),OR($P40="",$P40="No aplica")),"Indicar motivo de no entrega o reprogramación",IF(AND($Q40&lt;&gt;"",$Q40&lt;&gt;"Sin incidencia",OR($R40="",$R40="No aplica")),"Actualizar incidencia",IF(AND(OR($Q40="",$Q40="Sin incidencia"),$R40&lt;&gt;"",$R40&lt;&gt;"No aplica"),"Revisar categoría de incidencia",IF(AND($L40="Pendiente de captura",OR($S40="",$U40="")),"Definir siguiente acción","Completa"))))))),"")</f>
        <v/>
      </c>
      <c r="Z40" s="24">
        <f>IFERROR(IF($A40="","",COUNTIF($A$6:$A$105,$A40)),"")</f>
        <v/>
      </c>
      <c r="AA40" s="23">
        <f>IFERROR(IF($A40="","",IF(OR($E40="",$F40="",$G40="",$H40="",$I40=""),"Sin datos",IF($H40&lt;&gt;$E40,"Fuera de ventana",IF(AND($I40&gt;=$F40,$I40&lt;=$G40),"Dentro de ventana","Fuera de ventana")))),"Revisar datos")</f>
        <v/>
      </c>
      <c r="AB40" s="23">
        <f>IFERROR(IF($A40="","",IF(OR($L40="No entregado",$L40="Reprogramado",$L40="Pendiente de captura",AND($Q40&lt;&gt;"",$Q40&lt;&gt;"Sin incidencia",$R40&lt;&gt;"Cerrada")),"Sí","No")),"")</f>
        <v/>
      </c>
      <c r="AC40" s="23">
        <f>IFERROR(IF($A40="","",IF(NOT(ISNUMBER('Catálogos'!$N$6)),"Sin umbral",IF(AND($L40&lt;&gt;"Entregado",$Z40&gt;='Catálogos'!$N$6),"Revisar","Sin alerta"))),"")</f>
        <v/>
      </c>
    </row>
    <row r="41" ht="30" customHeight="1">
      <c r="A41" s="17" t="n"/>
      <c r="B41" s="17" t="n"/>
      <c r="C41" s="18" t="n"/>
      <c r="D41" s="18" t="n"/>
      <c r="E41" s="19" t="n"/>
      <c r="F41" s="20" t="n"/>
      <c r="G41" s="20" t="n"/>
      <c r="H41" s="19" t="n"/>
      <c r="I41" s="20" t="n"/>
      <c r="J41" s="21" t="n"/>
      <c r="K41" s="17" t="n"/>
      <c r="L41" s="17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22" t="n"/>
      <c r="V41" s="18" t="n"/>
      <c r="W41" s="23">
        <f>IFERROR(IF($A41="","",IF($J41="",$A41,$A41&amp;"-"&amp;IFERROR(TEXT($J41,"0"),""))),"")</f>
        <v/>
      </c>
      <c r="X41" s="23">
        <f>IFERROR(IF($A41="","",IF($L41&lt;&gt;"Entregado","No aplica",IF(OR($N41="",$N41="Sin evidencia",$O41=""),"Pendiente","Registrada"))),"")</f>
        <v/>
      </c>
      <c r="Y41" s="23">
        <f>IFERROR(IF($A41="","",IF(OR($H41="",$J41="",$L41=""),"Falta fecha, intento o resultado",IF(AND($L41="Entregado",OR($M41="",$X41&lt;&gt;"Registrada")),"Completar receptor o evidencia",IF(AND(OR($L41="No entregado",$L41="Reprogramado"),OR($P41="",$P41="No aplica")),"Indicar motivo de no entrega o reprogramación",IF(AND($Q41&lt;&gt;"",$Q41&lt;&gt;"Sin incidencia",OR($R41="",$R41="No aplica")),"Actualizar incidencia",IF(AND(OR($Q41="",$Q41="Sin incidencia"),$R41&lt;&gt;"",$R41&lt;&gt;"No aplica"),"Revisar categoría de incidencia",IF(AND($L41="Pendiente de captura",OR($S41="",$U41="")),"Definir siguiente acción","Completa"))))))),"")</f>
        <v/>
      </c>
      <c r="Z41" s="24">
        <f>IFERROR(IF($A41="","",COUNTIF($A$6:$A$105,$A41)),"")</f>
        <v/>
      </c>
      <c r="AA41" s="23">
        <f>IFERROR(IF($A41="","",IF(OR($E41="",$F41="",$G41="",$H41="",$I41=""),"Sin datos",IF($H41&lt;&gt;$E41,"Fuera de ventana",IF(AND($I41&gt;=$F41,$I41&lt;=$G41),"Dentro de ventana","Fuera de ventana")))),"Revisar datos")</f>
        <v/>
      </c>
      <c r="AB41" s="23">
        <f>IFERROR(IF($A41="","",IF(OR($L41="No entregado",$L41="Reprogramado",$L41="Pendiente de captura",AND($Q41&lt;&gt;"",$Q41&lt;&gt;"Sin incidencia",$R41&lt;&gt;"Cerrada")),"Sí","No")),"")</f>
        <v/>
      </c>
      <c r="AC41" s="23">
        <f>IFERROR(IF($A41="","",IF(NOT(ISNUMBER('Catálogos'!$N$6)),"Sin umbral",IF(AND($L41&lt;&gt;"Entregado",$Z41&gt;='Catálogos'!$N$6),"Revisar","Sin alerta"))),"")</f>
        <v/>
      </c>
    </row>
    <row r="42" ht="30" customHeight="1">
      <c r="A42" s="17" t="n"/>
      <c r="B42" s="17" t="n"/>
      <c r="C42" s="18" t="n"/>
      <c r="D42" s="18" t="n"/>
      <c r="E42" s="19" t="n"/>
      <c r="F42" s="20" t="n"/>
      <c r="G42" s="20" t="n"/>
      <c r="H42" s="19" t="n"/>
      <c r="I42" s="20" t="n"/>
      <c r="J42" s="21" t="n"/>
      <c r="K42" s="17" t="n"/>
      <c r="L42" s="17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22" t="n"/>
      <c r="V42" s="18" t="n"/>
      <c r="W42" s="23">
        <f>IFERROR(IF($A42="","",IF($J42="",$A42,$A42&amp;"-"&amp;IFERROR(TEXT($J42,"0"),""))),"")</f>
        <v/>
      </c>
      <c r="X42" s="23">
        <f>IFERROR(IF($A42="","",IF($L42&lt;&gt;"Entregado","No aplica",IF(OR($N42="",$N42="Sin evidencia",$O42=""),"Pendiente","Registrada"))),"")</f>
        <v/>
      </c>
      <c r="Y42" s="23">
        <f>IFERROR(IF($A42="","",IF(OR($H42="",$J42="",$L42=""),"Falta fecha, intento o resultado",IF(AND($L42="Entregado",OR($M42="",$X42&lt;&gt;"Registrada")),"Completar receptor o evidencia",IF(AND(OR($L42="No entregado",$L42="Reprogramado"),OR($P42="",$P42="No aplica")),"Indicar motivo de no entrega o reprogramación",IF(AND($Q42&lt;&gt;"",$Q42&lt;&gt;"Sin incidencia",OR($R42="",$R42="No aplica")),"Actualizar incidencia",IF(AND(OR($Q42="",$Q42="Sin incidencia"),$R42&lt;&gt;"",$R42&lt;&gt;"No aplica"),"Revisar categoría de incidencia",IF(AND($L42="Pendiente de captura",OR($S42="",$U42="")),"Definir siguiente acción","Completa"))))))),"")</f>
        <v/>
      </c>
      <c r="Z42" s="24">
        <f>IFERROR(IF($A42="","",COUNTIF($A$6:$A$105,$A42)),"")</f>
        <v/>
      </c>
      <c r="AA42" s="23">
        <f>IFERROR(IF($A42="","",IF(OR($E42="",$F42="",$G42="",$H42="",$I42=""),"Sin datos",IF($H42&lt;&gt;$E42,"Fuera de ventana",IF(AND($I42&gt;=$F42,$I42&lt;=$G42),"Dentro de ventana","Fuera de ventana")))),"Revisar datos")</f>
        <v/>
      </c>
      <c r="AB42" s="23">
        <f>IFERROR(IF($A42="","",IF(OR($L42="No entregado",$L42="Reprogramado",$L42="Pendiente de captura",AND($Q42&lt;&gt;"",$Q42&lt;&gt;"Sin incidencia",$R42&lt;&gt;"Cerrada")),"Sí","No")),"")</f>
        <v/>
      </c>
      <c r="AC42" s="23">
        <f>IFERROR(IF($A42="","",IF(NOT(ISNUMBER('Catálogos'!$N$6)),"Sin umbral",IF(AND($L42&lt;&gt;"Entregado",$Z42&gt;='Catálogos'!$N$6),"Revisar","Sin alerta"))),"")</f>
        <v/>
      </c>
    </row>
    <row r="43" ht="30" customHeight="1">
      <c r="A43" s="17" t="n"/>
      <c r="B43" s="17" t="n"/>
      <c r="C43" s="18" t="n"/>
      <c r="D43" s="18" t="n"/>
      <c r="E43" s="19" t="n"/>
      <c r="F43" s="20" t="n"/>
      <c r="G43" s="20" t="n"/>
      <c r="H43" s="19" t="n"/>
      <c r="I43" s="20" t="n"/>
      <c r="J43" s="21" t="n"/>
      <c r="K43" s="17" t="n"/>
      <c r="L43" s="17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22" t="n"/>
      <c r="V43" s="18" t="n"/>
      <c r="W43" s="23">
        <f>IFERROR(IF($A43="","",IF($J43="",$A43,$A43&amp;"-"&amp;IFERROR(TEXT($J43,"0"),""))),"")</f>
        <v/>
      </c>
      <c r="X43" s="23">
        <f>IFERROR(IF($A43="","",IF($L43&lt;&gt;"Entregado","No aplica",IF(OR($N43="",$N43="Sin evidencia",$O43=""),"Pendiente","Registrada"))),"")</f>
        <v/>
      </c>
      <c r="Y43" s="23">
        <f>IFERROR(IF($A43="","",IF(OR($H43="",$J43="",$L43=""),"Falta fecha, intento o resultado",IF(AND($L43="Entregado",OR($M43="",$X43&lt;&gt;"Registrada")),"Completar receptor o evidencia",IF(AND(OR($L43="No entregado",$L43="Reprogramado"),OR($P43="",$P43="No aplica")),"Indicar motivo de no entrega o reprogramación",IF(AND($Q43&lt;&gt;"",$Q43&lt;&gt;"Sin incidencia",OR($R43="",$R43="No aplica")),"Actualizar incidencia",IF(AND(OR($Q43="",$Q43="Sin incidencia"),$R43&lt;&gt;"",$R43&lt;&gt;"No aplica"),"Revisar categoría de incidencia",IF(AND($L43="Pendiente de captura",OR($S43="",$U43="")),"Definir siguiente acción","Completa"))))))),"")</f>
        <v/>
      </c>
      <c r="Z43" s="24">
        <f>IFERROR(IF($A43="","",COUNTIF($A$6:$A$105,$A43)),"")</f>
        <v/>
      </c>
      <c r="AA43" s="23">
        <f>IFERROR(IF($A43="","",IF(OR($E43="",$F43="",$G43="",$H43="",$I43=""),"Sin datos",IF($H43&lt;&gt;$E43,"Fuera de ventana",IF(AND($I43&gt;=$F43,$I43&lt;=$G43),"Dentro de ventana","Fuera de ventana")))),"Revisar datos")</f>
        <v/>
      </c>
      <c r="AB43" s="23">
        <f>IFERROR(IF($A43="","",IF(OR($L43="No entregado",$L43="Reprogramado",$L43="Pendiente de captura",AND($Q43&lt;&gt;"",$Q43&lt;&gt;"Sin incidencia",$R43&lt;&gt;"Cerrada")),"Sí","No")),"")</f>
        <v/>
      </c>
      <c r="AC43" s="23">
        <f>IFERROR(IF($A43="","",IF(NOT(ISNUMBER('Catálogos'!$N$6)),"Sin umbral",IF(AND($L43&lt;&gt;"Entregado",$Z43&gt;='Catálogos'!$N$6),"Revisar","Sin alerta"))),"")</f>
        <v/>
      </c>
    </row>
    <row r="44" ht="30" customHeight="1">
      <c r="A44" s="17" t="n"/>
      <c r="B44" s="17" t="n"/>
      <c r="C44" s="18" t="n"/>
      <c r="D44" s="18" t="n"/>
      <c r="E44" s="19" t="n"/>
      <c r="F44" s="20" t="n"/>
      <c r="G44" s="20" t="n"/>
      <c r="H44" s="19" t="n"/>
      <c r="I44" s="20" t="n"/>
      <c r="J44" s="21" t="n"/>
      <c r="K44" s="17" t="n"/>
      <c r="L44" s="17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22" t="n"/>
      <c r="V44" s="18" t="n"/>
      <c r="W44" s="23">
        <f>IFERROR(IF($A44="","",IF($J44="",$A44,$A44&amp;"-"&amp;IFERROR(TEXT($J44,"0"),""))),"")</f>
        <v/>
      </c>
      <c r="X44" s="23">
        <f>IFERROR(IF($A44="","",IF($L44&lt;&gt;"Entregado","No aplica",IF(OR($N44="",$N44="Sin evidencia",$O44=""),"Pendiente","Registrada"))),"")</f>
        <v/>
      </c>
      <c r="Y44" s="23">
        <f>IFERROR(IF($A44="","",IF(OR($H44="",$J44="",$L44=""),"Falta fecha, intento o resultado",IF(AND($L44="Entregado",OR($M44="",$X44&lt;&gt;"Registrada")),"Completar receptor o evidencia",IF(AND(OR($L44="No entregado",$L44="Reprogramado"),OR($P44="",$P44="No aplica")),"Indicar motivo de no entrega o reprogramación",IF(AND($Q44&lt;&gt;"",$Q44&lt;&gt;"Sin incidencia",OR($R44="",$R44="No aplica")),"Actualizar incidencia",IF(AND(OR($Q44="",$Q44="Sin incidencia"),$R44&lt;&gt;"",$R44&lt;&gt;"No aplica"),"Revisar categoría de incidencia",IF(AND($L44="Pendiente de captura",OR($S44="",$U44="")),"Definir siguiente acción","Completa"))))))),"")</f>
        <v/>
      </c>
      <c r="Z44" s="24">
        <f>IFERROR(IF($A44="","",COUNTIF($A$6:$A$105,$A44)),"")</f>
        <v/>
      </c>
      <c r="AA44" s="23">
        <f>IFERROR(IF($A44="","",IF(OR($E44="",$F44="",$G44="",$H44="",$I44=""),"Sin datos",IF($H44&lt;&gt;$E44,"Fuera de ventana",IF(AND($I44&gt;=$F44,$I44&lt;=$G44),"Dentro de ventana","Fuera de ventana")))),"Revisar datos")</f>
        <v/>
      </c>
      <c r="AB44" s="23">
        <f>IFERROR(IF($A44="","",IF(OR($L44="No entregado",$L44="Reprogramado",$L44="Pendiente de captura",AND($Q44&lt;&gt;"",$Q44&lt;&gt;"Sin incidencia",$R44&lt;&gt;"Cerrada")),"Sí","No")),"")</f>
        <v/>
      </c>
      <c r="AC44" s="23">
        <f>IFERROR(IF($A44="","",IF(NOT(ISNUMBER('Catálogos'!$N$6)),"Sin umbral",IF(AND($L44&lt;&gt;"Entregado",$Z44&gt;='Catálogos'!$N$6),"Revisar","Sin alerta"))),"")</f>
        <v/>
      </c>
    </row>
    <row r="45" ht="30" customHeight="1">
      <c r="A45" s="17" t="n"/>
      <c r="B45" s="17" t="n"/>
      <c r="C45" s="18" t="n"/>
      <c r="D45" s="18" t="n"/>
      <c r="E45" s="19" t="n"/>
      <c r="F45" s="20" t="n"/>
      <c r="G45" s="20" t="n"/>
      <c r="H45" s="19" t="n"/>
      <c r="I45" s="20" t="n"/>
      <c r="J45" s="21" t="n"/>
      <c r="K45" s="17" t="n"/>
      <c r="L45" s="17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22" t="n"/>
      <c r="V45" s="18" t="n"/>
      <c r="W45" s="23">
        <f>IFERROR(IF($A45="","",IF($J45="",$A45,$A45&amp;"-"&amp;IFERROR(TEXT($J45,"0"),""))),"")</f>
        <v/>
      </c>
      <c r="X45" s="23">
        <f>IFERROR(IF($A45="","",IF($L45&lt;&gt;"Entregado","No aplica",IF(OR($N45="",$N45="Sin evidencia",$O45=""),"Pendiente","Registrada"))),"")</f>
        <v/>
      </c>
      <c r="Y45" s="23">
        <f>IFERROR(IF($A45="","",IF(OR($H45="",$J45="",$L45=""),"Falta fecha, intento o resultado",IF(AND($L45="Entregado",OR($M45="",$X45&lt;&gt;"Registrada")),"Completar receptor o evidencia",IF(AND(OR($L45="No entregado",$L45="Reprogramado"),OR($P45="",$P45="No aplica")),"Indicar motivo de no entrega o reprogramación",IF(AND($Q45&lt;&gt;"",$Q45&lt;&gt;"Sin incidencia",OR($R45="",$R45="No aplica")),"Actualizar incidencia",IF(AND(OR($Q45="",$Q45="Sin incidencia"),$R45&lt;&gt;"",$R45&lt;&gt;"No aplica"),"Revisar categoría de incidencia",IF(AND($L45="Pendiente de captura",OR($S45="",$U45="")),"Definir siguiente acción","Completa"))))))),"")</f>
        <v/>
      </c>
      <c r="Z45" s="24">
        <f>IFERROR(IF($A45="","",COUNTIF($A$6:$A$105,$A45)),"")</f>
        <v/>
      </c>
      <c r="AA45" s="23">
        <f>IFERROR(IF($A45="","",IF(OR($E45="",$F45="",$G45="",$H45="",$I45=""),"Sin datos",IF($H45&lt;&gt;$E45,"Fuera de ventana",IF(AND($I45&gt;=$F45,$I45&lt;=$G45),"Dentro de ventana","Fuera de ventana")))),"Revisar datos")</f>
        <v/>
      </c>
      <c r="AB45" s="23">
        <f>IFERROR(IF($A45="","",IF(OR($L45="No entregado",$L45="Reprogramado",$L45="Pendiente de captura",AND($Q45&lt;&gt;"",$Q45&lt;&gt;"Sin incidencia",$R45&lt;&gt;"Cerrada")),"Sí","No")),"")</f>
        <v/>
      </c>
      <c r="AC45" s="23">
        <f>IFERROR(IF($A45="","",IF(NOT(ISNUMBER('Catálogos'!$N$6)),"Sin umbral",IF(AND($L45&lt;&gt;"Entregado",$Z45&gt;='Catálogos'!$N$6),"Revisar","Sin alerta"))),"")</f>
        <v/>
      </c>
    </row>
    <row r="46" ht="30" customHeight="1">
      <c r="A46" s="17" t="n"/>
      <c r="B46" s="17" t="n"/>
      <c r="C46" s="18" t="n"/>
      <c r="D46" s="18" t="n"/>
      <c r="E46" s="19" t="n"/>
      <c r="F46" s="20" t="n"/>
      <c r="G46" s="20" t="n"/>
      <c r="H46" s="19" t="n"/>
      <c r="I46" s="20" t="n"/>
      <c r="J46" s="21" t="n"/>
      <c r="K46" s="17" t="n"/>
      <c r="L46" s="17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22" t="n"/>
      <c r="V46" s="18" t="n"/>
      <c r="W46" s="23">
        <f>IFERROR(IF($A46="","",IF($J46="",$A46,$A46&amp;"-"&amp;IFERROR(TEXT($J46,"0"),""))),"")</f>
        <v/>
      </c>
      <c r="X46" s="23">
        <f>IFERROR(IF($A46="","",IF($L46&lt;&gt;"Entregado","No aplica",IF(OR($N46="",$N46="Sin evidencia",$O46=""),"Pendiente","Registrada"))),"")</f>
        <v/>
      </c>
      <c r="Y46" s="23">
        <f>IFERROR(IF($A46="","",IF(OR($H46="",$J46="",$L46=""),"Falta fecha, intento o resultado",IF(AND($L46="Entregado",OR($M46="",$X46&lt;&gt;"Registrada")),"Completar receptor o evidencia",IF(AND(OR($L46="No entregado",$L46="Reprogramado"),OR($P46="",$P46="No aplica")),"Indicar motivo de no entrega o reprogramación",IF(AND($Q46&lt;&gt;"",$Q46&lt;&gt;"Sin incidencia",OR($R46="",$R46="No aplica")),"Actualizar incidencia",IF(AND(OR($Q46="",$Q46="Sin incidencia"),$R46&lt;&gt;"",$R46&lt;&gt;"No aplica"),"Revisar categoría de incidencia",IF(AND($L46="Pendiente de captura",OR($S46="",$U46="")),"Definir siguiente acción","Completa"))))))),"")</f>
        <v/>
      </c>
      <c r="Z46" s="24">
        <f>IFERROR(IF($A46="","",COUNTIF($A$6:$A$105,$A46)),"")</f>
        <v/>
      </c>
      <c r="AA46" s="23">
        <f>IFERROR(IF($A46="","",IF(OR($E46="",$F46="",$G46="",$H46="",$I46=""),"Sin datos",IF($H46&lt;&gt;$E46,"Fuera de ventana",IF(AND($I46&gt;=$F46,$I46&lt;=$G46),"Dentro de ventana","Fuera de ventana")))),"Revisar datos")</f>
        <v/>
      </c>
      <c r="AB46" s="23">
        <f>IFERROR(IF($A46="","",IF(OR($L46="No entregado",$L46="Reprogramado",$L46="Pendiente de captura",AND($Q46&lt;&gt;"",$Q46&lt;&gt;"Sin incidencia",$R46&lt;&gt;"Cerrada")),"Sí","No")),"")</f>
        <v/>
      </c>
      <c r="AC46" s="23">
        <f>IFERROR(IF($A46="","",IF(NOT(ISNUMBER('Catálogos'!$N$6)),"Sin umbral",IF(AND($L46&lt;&gt;"Entregado",$Z46&gt;='Catálogos'!$N$6),"Revisar","Sin alerta"))),"")</f>
        <v/>
      </c>
    </row>
    <row r="47" ht="30" customHeight="1">
      <c r="A47" s="17" t="n"/>
      <c r="B47" s="17" t="n"/>
      <c r="C47" s="18" t="n"/>
      <c r="D47" s="18" t="n"/>
      <c r="E47" s="19" t="n"/>
      <c r="F47" s="20" t="n"/>
      <c r="G47" s="20" t="n"/>
      <c r="H47" s="19" t="n"/>
      <c r="I47" s="20" t="n"/>
      <c r="J47" s="21" t="n"/>
      <c r="K47" s="17" t="n"/>
      <c r="L47" s="17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22" t="n"/>
      <c r="V47" s="18" t="n"/>
      <c r="W47" s="23">
        <f>IFERROR(IF($A47="","",IF($J47="",$A47,$A47&amp;"-"&amp;IFERROR(TEXT($J47,"0"),""))),"")</f>
        <v/>
      </c>
      <c r="X47" s="23">
        <f>IFERROR(IF($A47="","",IF($L47&lt;&gt;"Entregado","No aplica",IF(OR($N47="",$N47="Sin evidencia",$O47=""),"Pendiente","Registrada"))),"")</f>
        <v/>
      </c>
      <c r="Y47" s="23">
        <f>IFERROR(IF($A47="","",IF(OR($H47="",$J47="",$L47=""),"Falta fecha, intento o resultado",IF(AND($L47="Entregado",OR($M47="",$X47&lt;&gt;"Registrada")),"Completar receptor o evidencia",IF(AND(OR($L47="No entregado",$L47="Reprogramado"),OR($P47="",$P47="No aplica")),"Indicar motivo de no entrega o reprogramación",IF(AND($Q47&lt;&gt;"",$Q47&lt;&gt;"Sin incidencia",OR($R47="",$R47="No aplica")),"Actualizar incidencia",IF(AND(OR($Q47="",$Q47="Sin incidencia"),$R47&lt;&gt;"",$R47&lt;&gt;"No aplica"),"Revisar categoría de incidencia",IF(AND($L47="Pendiente de captura",OR($S47="",$U47="")),"Definir siguiente acción","Completa"))))))),"")</f>
        <v/>
      </c>
      <c r="Z47" s="24">
        <f>IFERROR(IF($A47="","",COUNTIF($A$6:$A$105,$A47)),"")</f>
        <v/>
      </c>
      <c r="AA47" s="23">
        <f>IFERROR(IF($A47="","",IF(OR($E47="",$F47="",$G47="",$H47="",$I47=""),"Sin datos",IF($H47&lt;&gt;$E47,"Fuera de ventana",IF(AND($I47&gt;=$F47,$I47&lt;=$G47),"Dentro de ventana","Fuera de ventana")))),"Revisar datos")</f>
        <v/>
      </c>
      <c r="AB47" s="23">
        <f>IFERROR(IF($A47="","",IF(OR($L47="No entregado",$L47="Reprogramado",$L47="Pendiente de captura",AND($Q47&lt;&gt;"",$Q47&lt;&gt;"Sin incidencia",$R47&lt;&gt;"Cerrada")),"Sí","No")),"")</f>
        <v/>
      </c>
      <c r="AC47" s="23">
        <f>IFERROR(IF($A47="","",IF(NOT(ISNUMBER('Catálogos'!$N$6)),"Sin umbral",IF(AND($L47&lt;&gt;"Entregado",$Z47&gt;='Catálogos'!$N$6),"Revisar","Sin alerta"))),"")</f>
        <v/>
      </c>
    </row>
    <row r="48" ht="30" customHeight="1">
      <c r="A48" s="17" t="n"/>
      <c r="B48" s="17" t="n"/>
      <c r="C48" s="18" t="n"/>
      <c r="D48" s="18" t="n"/>
      <c r="E48" s="19" t="n"/>
      <c r="F48" s="20" t="n"/>
      <c r="G48" s="20" t="n"/>
      <c r="H48" s="19" t="n"/>
      <c r="I48" s="20" t="n"/>
      <c r="J48" s="21" t="n"/>
      <c r="K48" s="17" t="n"/>
      <c r="L48" s="17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22" t="n"/>
      <c r="V48" s="18" t="n"/>
      <c r="W48" s="23">
        <f>IFERROR(IF($A48="","",IF($J48="",$A48,$A48&amp;"-"&amp;IFERROR(TEXT($J48,"0"),""))),"")</f>
        <v/>
      </c>
      <c r="X48" s="23">
        <f>IFERROR(IF($A48="","",IF($L48&lt;&gt;"Entregado","No aplica",IF(OR($N48="",$N48="Sin evidencia",$O48=""),"Pendiente","Registrada"))),"")</f>
        <v/>
      </c>
      <c r="Y48" s="23">
        <f>IFERROR(IF($A48="","",IF(OR($H48="",$J48="",$L48=""),"Falta fecha, intento o resultado",IF(AND($L48="Entregado",OR($M48="",$X48&lt;&gt;"Registrada")),"Completar receptor o evidencia",IF(AND(OR($L48="No entregado",$L48="Reprogramado"),OR($P48="",$P48="No aplica")),"Indicar motivo de no entrega o reprogramación",IF(AND($Q48&lt;&gt;"",$Q48&lt;&gt;"Sin incidencia",OR($R48="",$R48="No aplica")),"Actualizar incidencia",IF(AND(OR($Q48="",$Q48="Sin incidencia"),$R48&lt;&gt;"",$R48&lt;&gt;"No aplica"),"Revisar categoría de incidencia",IF(AND($L48="Pendiente de captura",OR($S48="",$U48="")),"Definir siguiente acción","Completa"))))))),"")</f>
        <v/>
      </c>
      <c r="Z48" s="24">
        <f>IFERROR(IF($A48="","",COUNTIF($A$6:$A$105,$A48)),"")</f>
        <v/>
      </c>
      <c r="AA48" s="23">
        <f>IFERROR(IF($A48="","",IF(OR($E48="",$F48="",$G48="",$H48="",$I48=""),"Sin datos",IF($H48&lt;&gt;$E48,"Fuera de ventana",IF(AND($I48&gt;=$F48,$I48&lt;=$G48),"Dentro de ventana","Fuera de ventana")))),"Revisar datos")</f>
        <v/>
      </c>
      <c r="AB48" s="23">
        <f>IFERROR(IF($A48="","",IF(OR($L48="No entregado",$L48="Reprogramado",$L48="Pendiente de captura",AND($Q48&lt;&gt;"",$Q48&lt;&gt;"Sin incidencia",$R48&lt;&gt;"Cerrada")),"Sí","No")),"")</f>
        <v/>
      </c>
      <c r="AC48" s="23">
        <f>IFERROR(IF($A48="","",IF(NOT(ISNUMBER('Catálogos'!$N$6)),"Sin umbral",IF(AND($L48&lt;&gt;"Entregado",$Z48&gt;='Catálogos'!$N$6),"Revisar","Sin alerta"))),"")</f>
        <v/>
      </c>
    </row>
    <row r="49" ht="30" customHeight="1">
      <c r="A49" s="17" t="n"/>
      <c r="B49" s="17" t="n"/>
      <c r="C49" s="18" t="n"/>
      <c r="D49" s="18" t="n"/>
      <c r="E49" s="19" t="n"/>
      <c r="F49" s="20" t="n"/>
      <c r="G49" s="20" t="n"/>
      <c r="H49" s="19" t="n"/>
      <c r="I49" s="20" t="n"/>
      <c r="J49" s="21" t="n"/>
      <c r="K49" s="17" t="n"/>
      <c r="L49" s="17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22" t="n"/>
      <c r="V49" s="18" t="n"/>
      <c r="W49" s="23">
        <f>IFERROR(IF($A49="","",IF($J49="",$A49,$A49&amp;"-"&amp;IFERROR(TEXT($J49,"0"),""))),"")</f>
        <v/>
      </c>
      <c r="X49" s="23">
        <f>IFERROR(IF($A49="","",IF($L49&lt;&gt;"Entregado","No aplica",IF(OR($N49="",$N49="Sin evidencia",$O49=""),"Pendiente","Registrada"))),"")</f>
        <v/>
      </c>
      <c r="Y49" s="23">
        <f>IFERROR(IF($A49="","",IF(OR($H49="",$J49="",$L49=""),"Falta fecha, intento o resultado",IF(AND($L49="Entregado",OR($M49="",$X49&lt;&gt;"Registrada")),"Completar receptor o evidencia",IF(AND(OR($L49="No entregado",$L49="Reprogramado"),OR($P49="",$P49="No aplica")),"Indicar motivo de no entrega o reprogramación",IF(AND($Q49&lt;&gt;"",$Q49&lt;&gt;"Sin incidencia",OR($R49="",$R49="No aplica")),"Actualizar incidencia",IF(AND(OR($Q49="",$Q49="Sin incidencia"),$R49&lt;&gt;"",$R49&lt;&gt;"No aplica"),"Revisar categoría de incidencia",IF(AND($L49="Pendiente de captura",OR($S49="",$U49="")),"Definir siguiente acción","Completa"))))))),"")</f>
        <v/>
      </c>
      <c r="Z49" s="24">
        <f>IFERROR(IF($A49="","",COUNTIF($A$6:$A$105,$A49)),"")</f>
        <v/>
      </c>
      <c r="AA49" s="23">
        <f>IFERROR(IF($A49="","",IF(OR($E49="",$F49="",$G49="",$H49="",$I49=""),"Sin datos",IF($H49&lt;&gt;$E49,"Fuera de ventana",IF(AND($I49&gt;=$F49,$I49&lt;=$G49),"Dentro de ventana","Fuera de ventana")))),"Revisar datos")</f>
        <v/>
      </c>
      <c r="AB49" s="23">
        <f>IFERROR(IF($A49="","",IF(OR($L49="No entregado",$L49="Reprogramado",$L49="Pendiente de captura",AND($Q49&lt;&gt;"",$Q49&lt;&gt;"Sin incidencia",$R49&lt;&gt;"Cerrada")),"Sí","No")),"")</f>
        <v/>
      </c>
      <c r="AC49" s="23">
        <f>IFERROR(IF($A49="","",IF(NOT(ISNUMBER('Catálogos'!$N$6)),"Sin umbral",IF(AND($L49&lt;&gt;"Entregado",$Z49&gt;='Catálogos'!$N$6),"Revisar","Sin alerta"))),"")</f>
        <v/>
      </c>
    </row>
    <row r="50" ht="30" customHeight="1">
      <c r="A50" s="17" t="n"/>
      <c r="B50" s="17" t="n"/>
      <c r="C50" s="18" t="n"/>
      <c r="D50" s="18" t="n"/>
      <c r="E50" s="19" t="n"/>
      <c r="F50" s="20" t="n"/>
      <c r="G50" s="20" t="n"/>
      <c r="H50" s="19" t="n"/>
      <c r="I50" s="20" t="n"/>
      <c r="J50" s="21" t="n"/>
      <c r="K50" s="17" t="n"/>
      <c r="L50" s="17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22" t="n"/>
      <c r="V50" s="18" t="n"/>
      <c r="W50" s="23">
        <f>IFERROR(IF($A50="","",IF($J50="",$A50,$A50&amp;"-"&amp;IFERROR(TEXT($J50,"0"),""))),"")</f>
        <v/>
      </c>
      <c r="X50" s="23">
        <f>IFERROR(IF($A50="","",IF($L50&lt;&gt;"Entregado","No aplica",IF(OR($N50="",$N50="Sin evidencia",$O50=""),"Pendiente","Registrada"))),"")</f>
        <v/>
      </c>
      <c r="Y50" s="23">
        <f>IFERROR(IF($A50="","",IF(OR($H50="",$J50="",$L50=""),"Falta fecha, intento o resultado",IF(AND($L50="Entregado",OR($M50="",$X50&lt;&gt;"Registrada")),"Completar receptor o evidencia",IF(AND(OR($L50="No entregado",$L50="Reprogramado"),OR($P50="",$P50="No aplica")),"Indicar motivo de no entrega o reprogramación",IF(AND($Q50&lt;&gt;"",$Q50&lt;&gt;"Sin incidencia",OR($R50="",$R50="No aplica")),"Actualizar incidencia",IF(AND(OR($Q50="",$Q50="Sin incidencia"),$R50&lt;&gt;"",$R50&lt;&gt;"No aplica"),"Revisar categoría de incidencia",IF(AND($L50="Pendiente de captura",OR($S50="",$U50="")),"Definir siguiente acción","Completa"))))))),"")</f>
        <v/>
      </c>
      <c r="Z50" s="24">
        <f>IFERROR(IF($A50="","",COUNTIF($A$6:$A$105,$A50)),"")</f>
        <v/>
      </c>
      <c r="AA50" s="23">
        <f>IFERROR(IF($A50="","",IF(OR($E50="",$F50="",$G50="",$H50="",$I50=""),"Sin datos",IF($H50&lt;&gt;$E50,"Fuera de ventana",IF(AND($I50&gt;=$F50,$I50&lt;=$G50),"Dentro de ventana","Fuera de ventana")))),"Revisar datos")</f>
        <v/>
      </c>
      <c r="AB50" s="23">
        <f>IFERROR(IF($A50="","",IF(OR($L50="No entregado",$L50="Reprogramado",$L50="Pendiente de captura",AND($Q50&lt;&gt;"",$Q50&lt;&gt;"Sin incidencia",$R50&lt;&gt;"Cerrada")),"Sí","No")),"")</f>
        <v/>
      </c>
      <c r="AC50" s="23">
        <f>IFERROR(IF($A50="","",IF(NOT(ISNUMBER('Catálogos'!$N$6)),"Sin umbral",IF(AND($L50&lt;&gt;"Entregado",$Z50&gt;='Catálogos'!$N$6),"Revisar","Sin alerta"))),"")</f>
        <v/>
      </c>
    </row>
    <row r="51" ht="30" customHeight="1">
      <c r="A51" s="17" t="n"/>
      <c r="B51" s="17" t="n"/>
      <c r="C51" s="18" t="n"/>
      <c r="D51" s="18" t="n"/>
      <c r="E51" s="19" t="n"/>
      <c r="F51" s="20" t="n"/>
      <c r="G51" s="20" t="n"/>
      <c r="H51" s="19" t="n"/>
      <c r="I51" s="20" t="n"/>
      <c r="J51" s="21" t="n"/>
      <c r="K51" s="17" t="n"/>
      <c r="L51" s="17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22" t="n"/>
      <c r="V51" s="18" t="n"/>
      <c r="W51" s="23">
        <f>IFERROR(IF($A51="","",IF($J51="",$A51,$A51&amp;"-"&amp;IFERROR(TEXT($J51,"0"),""))),"")</f>
        <v/>
      </c>
      <c r="X51" s="23">
        <f>IFERROR(IF($A51="","",IF($L51&lt;&gt;"Entregado","No aplica",IF(OR($N51="",$N51="Sin evidencia",$O51=""),"Pendiente","Registrada"))),"")</f>
        <v/>
      </c>
      <c r="Y51" s="23">
        <f>IFERROR(IF($A51="","",IF(OR($H51="",$J51="",$L51=""),"Falta fecha, intento o resultado",IF(AND($L51="Entregado",OR($M51="",$X51&lt;&gt;"Registrada")),"Completar receptor o evidencia",IF(AND(OR($L51="No entregado",$L51="Reprogramado"),OR($P51="",$P51="No aplica")),"Indicar motivo de no entrega o reprogramación",IF(AND($Q51&lt;&gt;"",$Q51&lt;&gt;"Sin incidencia",OR($R51="",$R51="No aplica")),"Actualizar incidencia",IF(AND(OR($Q51="",$Q51="Sin incidencia"),$R51&lt;&gt;"",$R51&lt;&gt;"No aplica"),"Revisar categoría de incidencia",IF(AND($L51="Pendiente de captura",OR($S51="",$U51="")),"Definir siguiente acción","Completa"))))))),"")</f>
        <v/>
      </c>
      <c r="Z51" s="24">
        <f>IFERROR(IF($A51="","",COUNTIF($A$6:$A$105,$A51)),"")</f>
        <v/>
      </c>
      <c r="AA51" s="23">
        <f>IFERROR(IF($A51="","",IF(OR($E51="",$F51="",$G51="",$H51="",$I51=""),"Sin datos",IF($H51&lt;&gt;$E51,"Fuera de ventana",IF(AND($I51&gt;=$F51,$I51&lt;=$G51),"Dentro de ventana","Fuera de ventana")))),"Revisar datos")</f>
        <v/>
      </c>
      <c r="AB51" s="23">
        <f>IFERROR(IF($A51="","",IF(OR($L51="No entregado",$L51="Reprogramado",$L51="Pendiente de captura",AND($Q51&lt;&gt;"",$Q51&lt;&gt;"Sin incidencia",$R51&lt;&gt;"Cerrada")),"Sí","No")),"")</f>
        <v/>
      </c>
      <c r="AC51" s="23">
        <f>IFERROR(IF($A51="","",IF(NOT(ISNUMBER('Catálogos'!$N$6)),"Sin umbral",IF(AND($L51&lt;&gt;"Entregado",$Z51&gt;='Catálogos'!$N$6),"Revisar","Sin alerta"))),"")</f>
        <v/>
      </c>
    </row>
    <row r="52" ht="30" customHeight="1">
      <c r="A52" s="17" t="n"/>
      <c r="B52" s="17" t="n"/>
      <c r="C52" s="18" t="n"/>
      <c r="D52" s="18" t="n"/>
      <c r="E52" s="19" t="n"/>
      <c r="F52" s="20" t="n"/>
      <c r="G52" s="20" t="n"/>
      <c r="H52" s="19" t="n"/>
      <c r="I52" s="20" t="n"/>
      <c r="J52" s="21" t="n"/>
      <c r="K52" s="17" t="n"/>
      <c r="L52" s="17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22" t="n"/>
      <c r="V52" s="18" t="n"/>
      <c r="W52" s="23">
        <f>IFERROR(IF($A52="","",IF($J52="",$A52,$A52&amp;"-"&amp;IFERROR(TEXT($J52,"0"),""))),"")</f>
        <v/>
      </c>
      <c r="X52" s="23">
        <f>IFERROR(IF($A52="","",IF($L52&lt;&gt;"Entregado","No aplica",IF(OR($N52="",$N52="Sin evidencia",$O52=""),"Pendiente","Registrada"))),"")</f>
        <v/>
      </c>
      <c r="Y52" s="23">
        <f>IFERROR(IF($A52="","",IF(OR($H52="",$J52="",$L52=""),"Falta fecha, intento o resultado",IF(AND($L52="Entregado",OR($M52="",$X52&lt;&gt;"Registrada")),"Completar receptor o evidencia",IF(AND(OR($L52="No entregado",$L52="Reprogramado"),OR($P52="",$P52="No aplica")),"Indicar motivo de no entrega o reprogramación",IF(AND($Q52&lt;&gt;"",$Q52&lt;&gt;"Sin incidencia",OR($R52="",$R52="No aplica")),"Actualizar incidencia",IF(AND(OR($Q52="",$Q52="Sin incidencia"),$R52&lt;&gt;"",$R52&lt;&gt;"No aplica"),"Revisar categoría de incidencia",IF(AND($L52="Pendiente de captura",OR($S52="",$U52="")),"Definir siguiente acción","Completa"))))))),"")</f>
        <v/>
      </c>
      <c r="Z52" s="24">
        <f>IFERROR(IF($A52="","",COUNTIF($A$6:$A$105,$A52)),"")</f>
        <v/>
      </c>
      <c r="AA52" s="23">
        <f>IFERROR(IF($A52="","",IF(OR($E52="",$F52="",$G52="",$H52="",$I52=""),"Sin datos",IF($H52&lt;&gt;$E52,"Fuera de ventana",IF(AND($I52&gt;=$F52,$I52&lt;=$G52),"Dentro de ventana","Fuera de ventana")))),"Revisar datos")</f>
        <v/>
      </c>
      <c r="AB52" s="23">
        <f>IFERROR(IF($A52="","",IF(OR($L52="No entregado",$L52="Reprogramado",$L52="Pendiente de captura",AND($Q52&lt;&gt;"",$Q52&lt;&gt;"Sin incidencia",$R52&lt;&gt;"Cerrada")),"Sí","No")),"")</f>
        <v/>
      </c>
      <c r="AC52" s="23">
        <f>IFERROR(IF($A52="","",IF(NOT(ISNUMBER('Catálogos'!$N$6)),"Sin umbral",IF(AND($L52&lt;&gt;"Entregado",$Z52&gt;='Catálogos'!$N$6),"Revisar","Sin alerta"))),"")</f>
        <v/>
      </c>
    </row>
    <row r="53" ht="30" customHeight="1">
      <c r="A53" s="17" t="n"/>
      <c r="B53" s="17" t="n"/>
      <c r="C53" s="18" t="n"/>
      <c r="D53" s="18" t="n"/>
      <c r="E53" s="19" t="n"/>
      <c r="F53" s="20" t="n"/>
      <c r="G53" s="20" t="n"/>
      <c r="H53" s="19" t="n"/>
      <c r="I53" s="20" t="n"/>
      <c r="J53" s="21" t="n"/>
      <c r="K53" s="17" t="n"/>
      <c r="L53" s="17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22" t="n"/>
      <c r="V53" s="18" t="n"/>
      <c r="W53" s="23">
        <f>IFERROR(IF($A53="","",IF($J53="",$A53,$A53&amp;"-"&amp;IFERROR(TEXT($J53,"0"),""))),"")</f>
        <v/>
      </c>
      <c r="X53" s="23">
        <f>IFERROR(IF($A53="","",IF($L53&lt;&gt;"Entregado","No aplica",IF(OR($N53="",$N53="Sin evidencia",$O53=""),"Pendiente","Registrada"))),"")</f>
        <v/>
      </c>
      <c r="Y53" s="23">
        <f>IFERROR(IF($A53="","",IF(OR($H53="",$J53="",$L53=""),"Falta fecha, intento o resultado",IF(AND($L53="Entregado",OR($M53="",$X53&lt;&gt;"Registrada")),"Completar receptor o evidencia",IF(AND(OR($L53="No entregado",$L53="Reprogramado"),OR($P53="",$P53="No aplica")),"Indicar motivo de no entrega o reprogramación",IF(AND($Q53&lt;&gt;"",$Q53&lt;&gt;"Sin incidencia",OR($R53="",$R53="No aplica")),"Actualizar incidencia",IF(AND(OR($Q53="",$Q53="Sin incidencia"),$R53&lt;&gt;"",$R53&lt;&gt;"No aplica"),"Revisar categoría de incidencia",IF(AND($L53="Pendiente de captura",OR($S53="",$U53="")),"Definir siguiente acción","Completa"))))))),"")</f>
        <v/>
      </c>
      <c r="Z53" s="24">
        <f>IFERROR(IF($A53="","",COUNTIF($A$6:$A$105,$A53)),"")</f>
        <v/>
      </c>
      <c r="AA53" s="23">
        <f>IFERROR(IF($A53="","",IF(OR($E53="",$F53="",$G53="",$H53="",$I53=""),"Sin datos",IF($H53&lt;&gt;$E53,"Fuera de ventana",IF(AND($I53&gt;=$F53,$I53&lt;=$G53),"Dentro de ventana","Fuera de ventana")))),"Revisar datos")</f>
        <v/>
      </c>
      <c r="AB53" s="23">
        <f>IFERROR(IF($A53="","",IF(OR($L53="No entregado",$L53="Reprogramado",$L53="Pendiente de captura",AND($Q53&lt;&gt;"",$Q53&lt;&gt;"Sin incidencia",$R53&lt;&gt;"Cerrada")),"Sí","No")),"")</f>
        <v/>
      </c>
      <c r="AC53" s="23">
        <f>IFERROR(IF($A53="","",IF(NOT(ISNUMBER('Catálogos'!$N$6)),"Sin umbral",IF(AND($L53&lt;&gt;"Entregado",$Z53&gt;='Catálogos'!$N$6),"Revisar","Sin alerta"))),"")</f>
        <v/>
      </c>
    </row>
    <row r="54" ht="30" customHeight="1">
      <c r="A54" s="17" t="n"/>
      <c r="B54" s="17" t="n"/>
      <c r="C54" s="18" t="n"/>
      <c r="D54" s="18" t="n"/>
      <c r="E54" s="19" t="n"/>
      <c r="F54" s="20" t="n"/>
      <c r="G54" s="20" t="n"/>
      <c r="H54" s="19" t="n"/>
      <c r="I54" s="20" t="n"/>
      <c r="J54" s="21" t="n"/>
      <c r="K54" s="17" t="n"/>
      <c r="L54" s="17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22" t="n"/>
      <c r="V54" s="18" t="n"/>
      <c r="W54" s="23">
        <f>IFERROR(IF($A54="","",IF($J54="",$A54,$A54&amp;"-"&amp;IFERROR(TEXT($J54,"0"),""))),"")</f>
        <v/>
      </c>
      <c r="X54" s="23">
        <f>IFERROR(IF($A54="","",IF($L54&lt;&gt;"Entregado","No aplica",IF(OR($N54="",$N54="Sin evidencia",$O54=""),"Pendiente","Registrada"))),"")</f>
        <v/>
      </c>
      <c r="Y54" s="23">
        <f>IFERROR(IF($A54="","",IF(OR($H54="",$J54="",$L54=""),"Falta fecha, intento o resultado",IF(AND($L54="Entregado",OR($M54="",$X54&lt;&gt;"Registrada")),"Completar receptor o evidencia",IF(AND(OR($L54="No entregado",$L54="Reprogramado"),OR($P54="",$P54="No aplica")),"Indicar motivo de no entrega o reprogramación",IF(AND($Q54&lt;&gt;"",$Q54&lt;&gt;"Sin incidencia",OR($R54="",$R54="No aplica")),"Actualizar incidencia",IF(AND(OR($Q54="",$Q54="Sin incidencia"),$R54&lt;&gt;"",$R54&lt;&gt;"No aplica"),"Revisar categoría de incidencia",IF(AND($L54="Pendiente de captura",OR($S54="",$U54="")),"Definir siguiente acción","Completa"))))))),"")</f>
        <v/>
      </c>
      <c r="Z54" s="24">
        <f>IFERROR(IF($A54="","",COUNTIF($A$6:$A$105,$A54)),"")</f>
        <v/>
      </c>
      <c r="AA54" s="23">
        <f>IFERROR(IF($A54="","",IF(OR($E54="",$F54="",$G54="",$H54="",$I54=""),"Sin datos",IF($H54&lt;&gt;$E54,"Fuera de ventana",IF(AND($I54&gt;=$F54,$I54&lt;=$G54),"Dentro de ventana","Fuera de ventana")))),"Revisar datos")</f>
        <v/>
      </c>
      <c r="AB54" s="23">
        <f>IFERROR(IF($A54="","",IF(OR($L54="No entregado",$L54="Reprogramado",$L54="Pendiente de captura",AND($Q54&lt;&gt;"",$Q54&lt;&gt;"Sin incidencia",$R54&lt;&gt;"Cerrada")),"Sí","No")),"")</f>
        <v/>
      </c>
      <c r="AC54" s="23">
        <f>IFERROR(IF($A54="","",IF(NOT(ISNUMBER('Catálogos'!$N$6)),"Sin umbral",IF(AND($L54&lt;&gt;"Entregado",$Z54&gt;='Catálogos'!$N$6),"Revisar","Sin alerta"))),"")</f>
        <v/>
      </c>
    </row>
    <row r="55" ht="30" customHeight="1">
      <c r="A55" s="17" t="n"/>
      <c r="B55" s="17" t="n"/>
      <c r="C55" s="18" t="n"/>
      <c r="D55" s="18" t="n"/>
      <c r="E55" s="19" t="n"/>
      <c r="F55" s="20" t="n"/>
      <c r="G55" s="20" t="n"/>
      <c r="H55" s="19" t="n"/>
      <c r="I55" s="20" t="n"/>
      <c r="J55" s="21" t="n"/>
      <c r="K55" s="17" t="n"/>
      <c r="L55" s="17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22" t="n"/>
      <c r="V55" s="18" t="n"/>
      <c r="W55" s="23">
        <f>IFERROR(IF($A55="","",IF($J55="",$A55,$A55&amp;"-"&amp;IFERROR(TEXT($J55,"0"),""))),"")</f>
        <v/>
      </c>
      <c r="X55" s="23">
        <f>IFERROR(IF($A55="","",IF($L55&lt;&gt;"Entregado","No aplica",IF(OR($N55="",$N55="Sin evidencia",$O55=""),"Pendiente","Registrada"))),"")</f>
        <v/>
      </c>
      <c r="Y55" s="23">
        <f>IFERROR(IF($A55="","",IF(OR($H55="",$J55="",$L55=""),"Falta fecha, intento o resultado",IF(AND($L55="Entregado",OR($M55="",$X55&lt;&gt;"Registrada")),"Completar receptor o evidencia",IF(AND(OR($L55="No entregado",$L55="Reprogramado"),OR($P55="",$P55="No aplica")),"Indicar motivo de no entrega o reprogramación",IF(AND($Q55&lt;&gt;"",$Q55&lt;&gt;"Sin incidencia",OR($R55="",$R55="No aplica")),"Actualizar incidencia",IF(AND(OR($Q55="",$Q55="Sin incidencia"),$R55&lt;&gt;"",$R55&lt;&gt;"No aplica"),"Revisar categoría de incidencia",IF(AND($L55="Pendiente de captura",OR($S55="",$U55="")),"Definir siguiente acción","Completa"))))))),"")</f>
        <v/>
      </c>
      <c r="Z55" s="24">
        <f>IFERROR(IF($A55="","",COUNTIF($A$6:$A$105,$A55)),"")</f>
        <v/>
      </c>
      <c r="AA55" s="23">
        <f>IFERROR(IF($A55="","",IF(OR($E55="",$F55="",$G55="",$H55="",$I55=""),"Sin datos",IF($H55&lt;&gt;$E55,"Fuera de ventana",IF(AND($I55&gt;=$F55,$I55&lt;=$G55),"Dentro de ventana","Fuera de ventana")))),"Revisar datos")</f>
        <v/>
      </c>
      <c r="AB55" s="23">
        <f>IFERROR(IF($A55="","",IF(OR($L55="No entregado",$L55="Reprogramado",$L55="Pendiente de captura",AND($Q55&lt;&gt;"",$Q55&lt;&gt;"Sin incidencia",$R55&lt;&gt;"Cerrada")),"Sí","No")),"")</f>
        <v/>
      </c>
      <c r="AC55" s="23">
        <f>IFERROR(IF($A55="","",IF(NOT(ISNUMBER('Catálogos'!$N$6)),"Sin umbral",IF(AND($L55&lt;&gt;"Entregado",$Z55&gt;='Catálogos'!$N$6),"Revisar","Sin alerta"))),"")</f>
        <v/>
      </c>
    </row>
    <row r="56" ht="30" customHeight="1">
      <c r="A56" s="17" t="n"/>
      <c r="B56" s="17" t="n"/>
      <c r="C56" s="18" t="n"/>
      <c r="D56" s="18" t="n"/>
      <c r="E56" s="19" t="n"/>
      <c r="F56" s="20" t="n"/>
      <c r="G56" s="20" t="n"/>
      <c r="H56" s="19" t="n"/>
      <c r="I56" s="20" t="n"/>
      <c r="J56" s="21" t="n"/>
      <c r="K56" s="17" t="n"/>
      <c r="L56" s="17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22" t="n"/>
      <c r="V56" s="18" t="n"/>
      <c r="W56" s="23">
        <f>IFERROR(IF($A56="","",IF($J56="",$A56,$A56&amp;"-"&amp;IFERROR(TEXT($J56,"0"),""))),"")</f>
        <v/>
      </c>
      <c r="X56" s="23">
        <f>IFERROR(IF($A56="","",IF($L56&lt;&gt;"Entregado","No aplica",IF(OR($N56="",$N56="Sin evidencia",$O56=""),"Pendiente","Registrada"))),"")</f>
        <v/>
      </c>
      <c r="Y56" s="23">
        <f>IFERROR(IF($A56="","",IF(OR($H56="",$J56="",$L56=""),"Falta fecha, intento o resultado",IF(AND($L56="Entregado",OR($M56="",$X56&lt;&gt;"Registrada")),"Completar receptor o evidencia",IF(AND(OR($L56="No entregado",$L56="Reprogramado"),OR($P56="",$P56="No aplica")),"Indicar motivo de no entrega o reprogramación",IF(AND($Q56&lt;&gt;"",$Q56&lt;&gt;"Sin incidencia",OR($R56="",$R56="No aplica")),"Actualizar incidencia",IF(AND(OR($Q56="",$Q56="Sin incidencia"),$R56&lt;&gt;"",$R56&lt;&gt;"No aplica"),"Revisar categoría de incidencia",IF(AND($L56="Pendiente de captura",OR($S56="",$U56="")),"Definir siguiente acción","Completa"))))))),"")</f>
        <v/>
      </c>
      <c r="Z56" s="24">
        <f>IFERROR(IF($A56="","",COUNTIF($A$6:$A$105,$A56)),"")</f>
        <v/>
      </c>
      <c r="AA56" s="23">
        <f>IFERROR(IF($A56="","",IF(OR($E56="",$F56="",$G56="",$H56="",$I56=""),"Sin datos",IF($H56&lt;&gt;$E56,"Fuera de ventana",IF(AND($I56&gt;=$F56,$I56&lt;=$G56),"Dentro de ventana","Fuera de ventana")))),"Revisar datos")</f>
        <v/>
      </c>
      <c r="AB56" s="23">
        <f>IFERROR(IF($A56="","",IF(OR($L56="No entregado",$L56="Reprogramado",$L56="Pendiente de captura",AND($Q56&lt;&gt;"",$Q56&lt;&gt;"Sin incidencia",$R56&lt;&gt;"Cerrada")),"Sí","No")),"")</f>
        <v/>
      </c>
      <c r="AC56" s="23">
        <f>IFERROR(IF($A56="","",IF(NOT(ISNUMBER('Catálogos'!$N$6)),"Sin umbral",IF(AND($L56&lt;&gt;"Entregado",$Z56&gt;='Catálogos'!$N$6),"Revisar","Sin alerta"))),"")</f>
        <v/>
      </c>
    </row>
    <row r="57" ht="30" customHeight="1">
      <c r="A57" s="17" t="n"/>
      <c r="B57" s="17" t="n"/>
      <c r="C57" s="18" t="n"/>
      <c r="D57" s="18" t="n"/>
      <c r="E57" s="19" t="n"/>
      <c r="F57" s="20" t="n"/>
      <c r="G57" s="20" t="n"/>
      <c r="H57" s="19" t="n"/>
      <c r="I57" s="20" t="n"/>
      <c r="J57" s="21" t="n"/>
      <c r="K57" s="17" t="n"/>
      <c r="L57" s="17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22" t="n"/>
      <c r="V57" s="18" t="n"/>
      <c r="W57" s="23">
        <f>IFERROR(IF($A57="","",IF($J57="",$A57,$A57&amp;"-"&amp;IFERROR(TEXT($J57,"0"),""))),"")</f>
        <v/>
      </c>
      <c r="X57" s="23">
        <f>IFERROR(IF($A57="","",IF($L57&lt;&gt;"Entregado","No aplica",IF(OR($N57="",$N57="Sin evidencia",$O57=""),"Pendiente","Registrada"))),"")</f>
        <v/>
      </c>
      <c r="Y57" s="23">
        <f>IFERROR(IF($A57="","",IF(OR($H57="",$J57="",$L57=""),"Falta fecha, intento o resultado",IF(AND($L57="Entregado",OR($M57="",$X57&lt;&gt;"Registrada")),"Completar receptor o evidencia",IF(AND(OR($L57="No entregado",$L57="Reprogramado"),OR($P57="",$P57="No aplica")),"Indicar motivo de no entrega o reprogramación",IF(AND($Q57&lt;&gt;"",$Q57&lt;&gt;"Sin incidencia",OR($R57="",$R57="No aplica")),"Actualizar incidencia",IF(AND(OR($Q57="",$Q57="Sin incidencia"),$R57&lt;&gt;"",$R57&lt;&gt;"No aplica"),"Revisar categoría de incidencia",IF(AND($L57="Pendiente de captura",OR($S57="",$U57="")),"Definir siguiente acción","Completa"))))))),"")</f>
        <v/>
      </c>
      <c r="Z57" s="24">
        <f>IFERROR(IF($A57="","",COUNTIF($A$6:$A$105,$A57)),"")</f>
        <v/>
      </c>
      <c r="AA57" s="23">
        <f>IFERROR(IF($A57="","",IF(OR($E57="",$F57="",$G57="",$H57="",$I57=""),"Sin datos",IF($H57&lt;&gt;$E57,"Fuera de ventana",IF(AND($I57&gt;=$F57,$I57&lt;=$G57),"Dentro de ventana","Fuera de ventana")))),"Revisar datos")</f>
        <v/>
      </c>
      <c r="AB57" s="23">
        <f>IFERROR(IF($A57="","",IF(OR($L57="No entregado",$L57="Reprogramado",$L57="Pendiente de captura",AND($Q57&lt;&gt;"",$Q57&lt;&gt;"Sin incidencia",$R57&lt;&gt;"Cerrada")),"Sí","No")),"")</f>
        <v/>
      </c>
      <c r="AC57" s="23">
        <f>IFERROR(IF($A57="","",IF(NOT(ISNUMBER('Catálogos'!$N$6)),"Sin umbral",IF(AND($L57&lt;&gt;"Entregado",$Z57&gt;='Catálogos'!$N$6),"Revisar","Sin alerta"))),"")</f>
        <v/>
      </c>
    </row>
    <row r="58" ht="30" customHeight="1">
      <c r="A58" s="17" t="n"/>
      <c r="B58" s="17" t="n"/>
      <c r="C58" s="18" t="n"/>
      <c r="D58" s="18" t="n"/>
      <c r="E58" s="19" t="n"/>
      <c r="F58" s="20" t="n"/>
      <c r="G58" s="20" t="n"/>
      <c r="H58" s="19" t="n"/>
      <c r="I58" s="20" t="n"/>
      <c r="J58" s="21" t="n"/>
      <c r="K58" s="17" t="n"/>
      <c r="L58" s="17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22" t="n"/>
      <c r="V58" s="18" t="n"/>
      <c r="W58" s="23">
        <f>IFERROR(IF($A58="","",IF($J58="",$A58,$A58&amp;"-"&amp;IFERROR(TEXT($J58,"0"),""))),"")</f>
        <v/>
      </c>
      <c r="X58" s="23">
        <f>IFERROR(IF($A58="","",IF($L58&lt;&gt;"Entregado","No aplica",IF(OR($N58="",$N58="Sin evidencia",$O58=""),"Pendiente","Registrada"))),"")</f>
        <v/>
      </c>
      <c r="Y58" s="23">
        <f>IFERROR(IF($A58="","",IF(OR($H58="",$J58="",$L58=""),"Falta fecha, intento o resultado",IF(AND($L58="Entregado",OR($M58="",$X58&lt;&gt;"Registrada")),"Completar receptor o evidencia",IF(AND(OR($L58="No entregado",$L58="Reprogramado"),OR($P58="",$P58="No aplica")),"Indicar motivo de no entrega o reprogramación",IF(AND($Q58&lt;&gt;"",$Q58&lt;&gt;"Sin incidencia",OR($R58="",$R58="No aplica")),"Actualizar incidencia",IF(AND(OR($Q58="",$Q58="Sin incidencia"),$R58&lt;&gt;"",$R58&lt;&gt;"No aplica"),"Revisar categoría de incidencia",IF(AND($L58="Pendiente de captura",OR($S58="",$U58="")),"Definir siguiente acción","Completa"))))))),"")</f>
        <v/>
      </c>
      <c r="Z58" s="24">
        <f>IFERROR(IF($A58="","",COUNTIF($A$6:$A$105,$A58)),"")</f>
        <v/>
      </c>
      <c r="AA58" s="23">
        <f>IFERROR(IF($A58="","",IF(OR($E58="",$F58="",$G58="",$H58="",$I58=""),"Sin datos",IF($H58&lt;&gt;$E58,"Fuera de ventana",IF(AND($I58&gt;=$F58,$I58&lt;=$G58),"Dentro de ventana","Fuera de ventana")))),"Revisar datos")</f>
        <v/>
      </c>
      <c r="AB58" s="23">
        <f>IFERROR(IF($A58="","",IF(OR($L58="No entregado",$L58="Reprogramado",$L58="Pendiente de captura",AND($Q58&lt;&gt;"",$Q58&lt;&gt;"Sin incidencia",$R58&lt;&gt;"Cerrada")),"Sí","No")),"")</f>
        <v/>
      </c>
      <c r="AC58" s="23">
        <f>IFERROR(IF($A58="","",IF(NOT(ISNUMBER('Catálogos'!$N$6)),"Sin umbral",IF(AND($L58&lt;&gt;"Entregado",$Z58&gt;='Catálogos'!$N$6),"Revisar","Sin alerta"))),"")</f>
        <v/>
      </c>
    </row>
    <row r="59" ht="30" customHeight="1">
      <c r="A59" s="17" t="n"/>
      <c r="B59" s="17" t="n"/>
      <c r="C59" s="18" t="n"/>
      <c r="D59" s="18" t="n"/>
      <c r="E59" s="19" t="n"/>
      <c r="F59" s="20" t="n"/>
      <c r="G59" s="20" t="n"/>
      <c r="H59" s="19" t="n"/>
      <c r="I59" s="20" t="n"/>
      <c r="J59" s="21" t="n"/>
      <c r="K59" s="17" t="n"/>
      <c r="L59" s="17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22" t="n"/>
      <c r="V59" s="18" t="n"/>
      <c r="W59" s="23">
        <f>IFERROR(IF($A59="","",IF($J59="",$A59,$A59&amp;"-"&amp;IFERROR(TEXT($J59,"0"),""))),"")</f>
        <v/>
      </c>
      <c r="X59" s="23">
        <f>IFERROR(IF($A59="","",IF($L59&lt;&gt;"Entregado","No aplica",IF(OR($N59="",$N59="Sin evidencia",$O59=""),"Pendiente","Registrada"))),"")</f>
        <v/>
      </c>
      <c r="Y59" s="23">
        <f>IFERROR(IF($A59="","",IF(OR($H59="",$J59="",$L59=""),"Falta fecha, intento o resultado",IF(AND($L59="Entregado",OR($M59="",$X59&lt;&gt;"Registrada")),"Completar receptor o evidencia",IF(AND(OR($L59="No entregado",$L59="Reprogramado"),OR($P59="",$P59="No aplica")),"Indicar motivo de no entrega o reprogramación",IF(AND($Q59&lt;&gt;"",$Q59&lt;&gt;"Sin incidencia",OR($R59="",$R59="No aplica")),"Actualizar incidencia",IF(AND(OR($Q59="",$Q59="Sin incidencia"),$R59&lt;&gt;"",$R59&lt;&gt;"No aplica"),"Revisar categoría de incidencia",IF(AND($L59="Pendiente de captura",OR($S59="",$U59="")),"Definir siguiente acción","Completa"))))))),"")</f>
        <v/>
      </c>
      <c r="Z59" s="24">
        <f>IFERROR(IF($A59="","",COUNTIF($A$6:$A$105,$A59)),"")</f>
        <v/>
      </c>
      <c r="AA59" s="23">
        <f>IFERROR(IF($A59="","",IF(OR($E59="",$F59="",$G59="",$H59="",$I59=""),"Sin datos",IF($H59&lt;&gt;$E59,"Fuera de ventana",IF(AND($I59&gt;=$F59,$I59&lt;=$G59),"Dentro de ventana","Fuera de ventana")))),"Revisar datos")</f>
        <v/>
      </c>
      <c r="AB59" s="23">
        <f>IFERROR(IF($A59="","",IF(OR($L59="No entregado",$L59="Reprogramado",$L59="Pendiente de captura",AND($Q59&lt;&gt;"",$Q59&lt;&gt;"Sin incidencia",$R59&lt;&gt;"Cerrada")),"Sí","No")),"")</f>
        <v/>
      </c>
      <c r="AC59" s="23">
        <f>IFERROR(IF($A59="","",IF(NOT(ISNUMBER('Catálogos'!$N$6)),"Sin umbral",IF(AND($L59&lt;&gt;"Entregado",$Z59&gt;='Catálogos'!$N$6),"Revisar","Sin alerta"))),"")</f>
        <v/>
      </c>
    </row>
    <row r="60" ht="30" customHeight="1">
      <c r="A60" s="17" t="n"/>
      <c r="B60" s="17" t="n"/>
      <c r="C60" s="18" t="n"/>
      <c r="D60" s="18" t="n"/>
      <c r="E60" s="19" t="n"/>
      <c r="F60" s="20" t="n"/>
      <c r="G60" s="20" t="n"/>
      <c r="H60" s="19" t="n"/>
      <c r="I60" s="20" t="n"/>
      <c r="J60" s="21" t="n"/>
      <c r="K60" s="17" t="n"/>
      <c r="L60" s="17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22" t="n"/>
      <c r="V60" s="18" t="n"/>
      <c r="W60" s="23">
        <f>IFERROR(IF($A60="","",IF($J60="",$A60,$A60&amp;"-"&amp;IFERROR(TEXT($J60,"0"),""))),"")</f>
        <v/>
      </c>
      <c r="X60" s="23">
        <f>IFERROR(IF($A60="","",IF($L60&lt;&gt;"Entregado","No aplica",IF(OR($N60="",$N60="Sin evidencia",$O60=""),"Pendiente","Registrada"))),"")</f>
        <v/>
      </c>
      <c r="Y60" s="23">
        <f>IFERROR(IF($A60="","",IF(OR($H60="",$J60="",$L60=""),"Falta fecha, intento o resultado",IF(AND($L60="Entregado",OR($M60="",$X60&lt;&gt;"Registrada")),"Completar receptor o evidencia",IF(AND(OR($L60="No entregado",$L60="Reprogramado"),OR($P60="",$P60="No aplica")),"Indicar motivo de no entrega o reprogramación",IF(AND($Q60&lt;&gt;"",$Q60&lt;&gt;"Sin incidencia",OR($R60="",$R60="No aplica")),"Actualizar incidencia",IF(AND(OR($Q60="",$Q60="Sin incidencia"),$R60&lt;&gt;"",$R60&lt;&gt;"No aplica"),"Revisar categoría de incidencia",IF(AND($L60="Pendiente de captura",OR($S60="",$U60="")),"Definir siguiente acción","Completa"))))))),"")</f>
        <v/>
      </c>
      <c r="Z60" s="24">
        <f>IFERROR(IF($A60="","",COUNTIF($A$6:$A$105,$A60)),"")</f>
        <v/>
      </c>
      <c r="AA60" s="23">
        <f>IFERROR(IF($A60="","",IF(OR($E60="",$F60="",$G60="",$H60="",$I60=""),"Sin datos",IF($H60&lt;&gt;$E60,"Fuera de ventana",IF(AND($I60&gt;=$F60,$I60&lt;=$G60),"Dentro de ventana","Fuera de ventana")))),"Revisar datos")</f>
        <v/>
      </c>
      <c r="AB60" s="23">
        <f>IFERROR(IF($A60="","",IF(OR($L60="No entregado",$L60="Reprogramado",$L60="Pendiente de captura",AND($Q60&lt;&gt;"",$Q60&lt;&gt;"Sin incidencia",$R60&lt;&gt;"Cerrada")),"Sí","No")),"")</f>
        <v/>
      </c>
      <c r="AC60" s="23">
        <f>IFERROR(IF($A60="","",IF(NOT(ISNUMBER('Catálogos'!$N$6)),"Sin umbral",IF(AND($L60&lt;&gt;"Entregado",$Z60&gt;='Catálogos'!$N$6),"Revisar","Sin alerta"))),"")</f>
        <v/>
      </c>
    </row>
    <row r="61" ht="30" customHeight="1">
      <c r="A61" s="17" t="n"/>
      <c r="B61" s="17" t="n"/>
      <c r="C61" s="18" t="n"/>
      <c r="D61" s="18" t="n"/>
      <c r="E61" s="19" t="n"/>
      <c r="F61" s="20" t="n"/>
      <c r="G61" s="20" t="n"/>
      <c r="H61" s="19" t="n"/>
      <c r="I61" s="20" t="n"/>
      <c r="J61" s="21" t="n"/>
      <c r="K61" s="17" t="n"/>
      <c r="L61" s="17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22" t="n"/>
      <c r="V61" s="18" t="n"/>
      <c r="W61" s="23">
        <f>IFERROR(IF($A61="","",IF($J61="",$A61,$A61&amp;"-"&amp;IFERROR(TEXT($J61,"0"),""))),"")</f>
        <v/>
      </c>
      <c r="X61" s="23">
        <f>IFERROR(IF($A61="","",IF($L61&lt;&gt;"Entregado","No aplica",IF(OR($N61="",$N61="Sin evidencia",$O61=""),"Pendiente","Registrada"))),"")</f>
        <v/>
      </c>
      <c r="Y61" s="23">
        <f>IFERROR(IF($A61="","",IF(OR($H61="",$J61="",$L61=""),"Falta fecha, intento o resultado",IF(AND($L61="Entregado",OR($M61="",$X61&lt;&gt;"Registrada")),"Completar receptor o evidencia",IF(AND(OR($L61="No entregado",$L61="Reprogramado"),OR($P61="",$P61="No aplica")),"Indicar motivo de no entrega o reprogramación",IF(AND($Q61&lt;&gt;"",$Q61&lt;&gt;"Sin incidencia",OR($R61="",$R61="No aplica")),"Actualizar incidencia",IF(AND(OR($Q61="",$Q61="Sin incidencia"),$R61&lt;&gt;"",$R61&lt;&gt;"No aplica"),"Revisar categoría de incidencia",IF(AND($L61="Pendiente de captura",OR($S61="",$U61="")),"Definir siguiente acción","Completa"))))))),"")</f>
        <v/>
      </c>
      <c r="Z61" s="24">
        <f>IFERROR(IF($A61="","",COUNTIF($A$6:$A$105,$A61)),"")</f>
        <v/>
      </c>
      <c r="AA61" s="23">
        <f>IFERROR(IF($A61="","",IF(OR($E61="",$F61="",$G61="",$H61="",$I61=""),"Sin datos",IF($H61&lt;&gt;$E61,"Fuera de ventana",IF(AND($I61&gt;=$F61,$I61&lt;=$G61),"Dentro de ventana","Fuera de ventana")))),"Revisar datos")</f>
        <v/>
      </c>
      <c r="AB61" s="23">
        <f>IFERROR(IF($A61="","",IF(OR($L61="No entregado",$L61="Reprogramado",$L61="Pendiente de captura",AND($Q61&lt;&gt;"",$Q61&lt;&gt;"Sin incidencia",$R61&lt;&gt;"Cerrada")),"Sí","No")),"")</f>
        <v/>
      </c>
      <c r="AC61" s="23">
        <f>IFERROR(IF($A61="","",IF(NOT(ISNUMBER('Catálogos'!$N$6)),"Sin umbral",IF(AND($L61&lt;&gt;"Entregado",$Z61&gt;='Catálogos'!$N$6),"Revisar","Sin alerta"))),"")</f>
        <v/>
      </c>
    </row>
    <row r="62" ht="30" customHeight="1">
      <c r="A62" s="17" t="n"/>
      <c r="B62" s="17" t="n"/>
      <c r="C62" s="18" t="n"/>
      <c r="D62" s="18" t="n"/>
      <c r="E62" s="19" t="n"/>
      <c r="F62" s="20" t="n"/>
      <c r="G62" s="20" t="n"/>
      <c r="H62" s="19" t="n"/>
      <c r="I62" s="20" t="n"/>
      <c r="J62" s="21" t="n"/>
      <c r="K62" s="17" t="n"/>
      <c r="L62" s="17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22" t="n"/>
      <c r="V62" s="18" t="n"/>
      <c r="W62" s="23">
        <f>IFERROR(IF($A62="","",IF($J62="",$A62,$A62&amp;"-"&amp;IFERROR(TEXT($J62,"0"),""))),"")</f>
        <v/>
      </c>
      <c r="X62" s="23">
        <f>IFERROR(IF($A62="","",IF($L62&lt;&gt;"Entregado","No aplica",IF(OR($N62="",$N62="Sin evidencia",$O62=""),"Pendiente","Registrada"))),"")</f>
        <v/>
      </c>
      <c r="Y62" s="23">
        <f>IFERROR(IF($A62="","",IF(OR($H62="",$J62="",$L62=""),"Falta fecha, intento o resultado",IF(AND($L62="Entregado",OR($M62="",$X62&lt;&gt;"Registrada")),"Completar receptor o evidencia",IF(AND(OR($L62="No entregado",$L62="Reprogramado"),OR($P62="",$P62="No aplica")),"Indicar motivo de no entrega o reprogramación",IF(AND($Q62&lt;&gt;"",$Q62&lt;&gt;"Sin incidencia",OR($R62="",$R62="No aplica")),"Actualizar incidencia",IF(AND(OR($Q62="",$Q62="Sin incidencia"),$R62&lt;&gt;"",$R62&lt;&gt;"No aplica"),"Revisar categoría de incidencia",IF(AND($L62="Pendiente de captura",OR($S62="",$U62="")),"Definir siguiente acción","Completa"))))))),"")</f>
        <v/>
      </c>
      <c r="Z62" s="24">
        <f>IFERROR(IF($A62="","",COUNTIF($A$6:$A$105,$A62)),"")</f>
        <v/>
      </c>
      <c r="AA62" s="23">
        <f>IFERROR(IF($A62="","",IF(OR($E62="",$F62="",$G62="",$H62="",$I62=""),"Sin datos",IF($H62&lt;&gt;$E62,"Fuera de ventana",IF(AND($I62&gt;=$F62,$I62&lt;=$G62),"Dentro de ventana","Fuera de ventana")))),"Revisar datos")</f>
        <v/>
      </c>
      <c r="AB62" s="23">
        <f>IFERROR(IF($A62="","",IF(OR($L62="No entregado",$L62="Reprogramado",$L62="Pendiente de captura",AND($Q62&lt;&gt;"",$Q62&lt;&gt;"Sin incidencia",$R62&lt;&gt;"Cerrada")),"Sí","No")),"")</f>
        <v/>
      </c>
      <c r="AC62" s="23">
        <f>IFERROR(IF($A62="","",IF(NOT(ISNUMBER('Catálogos'!$N$6)),"Sin umbral",IF(AND($L62&lt;&gt;"Entregado",$Z62&gt;='Catálogos'!$N$6),"Revisar","Sin alerta"))),"")</f>
        <v/>
      </c>
    </row>
    <row r="63" ht="30" customHeight="1">
      <c r="A63" s="17" t="n"/>
      <c r="B63" s="17" t="n"/>
      <c r="C63" s="18" t="n"/>
      <c r="D63" s="18" t="n"/>
      <c r="E63" s="19" t="n"/>
      <c r="F63" s="20" t="n"/>
      <c r="G63" s="20" t="n"/>
      <c r="H63" s="19" t="n"/>
      <c r="I63" s="20" t="n"/>
      <c r="J63" s="21" t="n"/>
      <c r="K63" s="17" t="n"/>
      <c r="L63" s="17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22" t="n"/>
      <c r="V63" s="18" t="n"/>
      <c r="W63" s="23">
        <f>IFERROR(IF($A63="","",IF($J63="",$A63,$A63&amp;"-"&amp;IFERROR(TEXT($J63,"0"),""))),"")</f>
        <v/>
      </c>
      <c r="X63" s="23">
        <f>IFERROR(IF($A63="","",IF($L63&lt;&gt;"Entregado","No aplica",IF(OR($N63="",$N63="Sin evidencia",$O63=""),"Pendiente","Registrada"))),"")</f>
        <v/>
      </c>
      <c r="Y63" s="23">
        <f>IFERROR(IF($A63="","",IF(OR($H63="",$J63="",$L63=""),"Falta fecha, intento o resultado",IF(AND($L63="Entregado",OR($M63="",$X63&lt;&gt;"Registrada")),"Completar receptor o evidencia",IF(AND(OR($L63="No entregado",$L63="Reprogramado"),OR($P63="",$P63="No aplica")),"Indicar motivo de no entrega o reprogramación",IF(AND($Q63&lt;&gt;"",$Q63&lt;&gt;"Sin incidencia",OR($R63="",$R63="No aplica")),"Actualizar incidencia",IF(AND(OR($Q63="",$Q63="Sin incidencia"),$R63&lt;&gt;"",$R63&lt;&gt;"No aplica"),"Revisar categoría de incidencia",IF(AND($L63="Pendiente de captura",OR($S63="",$U63="")),"Definir siguiente acción","Completa"))))))),"")</f>
        <v/>
      </c>
      <c r="Z63" s="24">
        <f>IFERROR(IF($A63="","",COUNTIF($A$6:$A$105,$A63)),"")</f>
        <v/>
      </c>
      <c r="AA63" s="23">
        <f>IFERROR(IF($A63="","",IF(OR($E63="",$F63="",$G63="",$H63="",$I63=""),"Sin datos",IF($H63&lt;&gt;$E63,"Fuera de ventana",IF(AND($I63&gt;=$F63,$I63&lt;=$G63),"Dentro de ventana","Fuera de ventana")))),"Revisar datos")</f>
        <v/>
      </c>
      <c r="AB63" s="23">
        <f>IFERROR(IF($A63="","",IF(OR($L63="No entregado",$L63="Reprogramado",$L63="Pendiente de captura",AND($Q63&lt;&gt;"",$Q63&lt;&gt;"Sin incidencia",$R63&lt;&gt;"Cerrada")),"Sí","No")),"")</f>
        <v/>
      </c>
      <c r="AC63" s="23">
        <f>IFERROR(IF($A63="","",IF(NOT(ISNUMBER('Catálogos'!$N$6)),"Sin umbral",IF(AND($L63&lt;&gt;"Entregado",$Z63&gt;='Catálogos'!$N$6),"Revisar","Sin alerta"))),"")</f>
        <v/>
      </c>
    </row>
    <row r="64" ht="30" customHeight="1">
      <c r="A64" s="17" t="n"/>
      <c r="B64" s="17" t="n"/>
      <c r="C64" s="18" t="n"/>
      <c r="D64" s="18" t="n"/>
      <c r="E64" s="19" t="n"/>
      <c r="F64" s="20" t="n"/>
      <c r="G64" s="20" t="n"/>
      <c r="H64" s="19" t="n"/>
      <c r="I64" s="20" t="n"/>
      <c r="J64" s="21" t="n"/>
      <c r="K64" s="17" t="n"/>
      <c r="L64" s="17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22" t="n"/>
      <c r="V64" s="18" t="n"/>
      <c r="W64" s="23">
        <f>IFERROR(IF($A64="","",IF($J64="",$A64,$A64&amp;"-"&amp;IFERROR(TEXT($J64,"0"),""))),"")</f>
        <v/>
      </c>
      <c r="X64" s="23">
        <f>IFERROR(IF($A64="","",IF($L64&lt;&gt;"Entregado","No aplica",IF(OR($N64="",$N64="Sin evidencia",$O64=""),"Pendiente","Registrada"))),"")</f>
        <v/>
      </c>
      <c r="Y64" s="23">
        <f>IFERROR(IF($A64="","",IF(OR($H64="",$J64="",$L64=""),"Falta fecha, intento o resultado",IF(AND($L64="Entregado",OR($M64="",$X64&lt;&gt;"Registrada")),"Completar receptor o evidencia",IF(AND(OR($L64="No entregado",$L64="Reprogramado"),OR($P64="",$P64="No aplica")),"Indicar motivo de no entrega o reprogramación",IF(AND($Q64&lt;&gt;"",$Q64&lt;&gt;"Sin incidencia",OR($R64="",$R64="No aplica")),"Actualizar incidencia",IF(AND(OR($Q64="",$Q64="Sin incidencia"),$R64&lt;&gt;"",$R64&lt;&gt;"No aplica"),"Revisar categoría de incidencia",IF(AND($L64="Pendiente de captura",OR($S64="",$U64="")),"Definir siguiente acción","Completa"))))))),"")</f>
        <v/>
      </c>
      <c r="Z64" s="24">
        <f>IFERROR(IF($A64="","",COUNTIF($A$6:$A$105,$A64)),"")</f>
        <v/>
      </c>
      <c r="AA64" s="23">
        <f>IFERROR(IF($A64="","",IF(OR($E64="",$F64="",$G64="",$H64="",$I64=""),"Sin datos",IF($H64&lt;&gt;$E64,"Fuera de ventana",IF(AND($I64&gt;=$F64,$I64&lt;=$G64),"Dentro de ventana","Fuera de ventana")))),"Revisar datos")</f>
        <v/>
      </c>
      <c r="AB64" s="23">
        <f>IFERROR(IF($A64="","",IF(OR($L64="No entregado",$L64="Reprogramado",$L64="Pendiente de captura",AND($Q64&lt;&gt;"",$Q64&lt;&gt;"Sin incidencia",$R64&lt;&gt;"Cerrada")),"Sí","No")),"")</f>
        <v/>
      </c>
      <c r="AC64" s="23">
        <f>IFERROR(IF($A64="","",IF(NOT(ISNUMBER('Catálogos'!$N$6)),"Sin umbral",IF(AND($L64&lt;&gt;"Entregado",$Z64&gt;='Catálogos'!$N$6),"Revisar","Sin alerta"))),"")</f>
        <v/>
      </c>
    </row>
    <row r="65" ht="30" customHeight="1">
      <c r="A65" s="17" t="n"/>
      <c r="B65" s="17" t="n"/>
      <c r="C65" s="18" t="n"/>
      <c r="D65" s="18" t="n"/>
      <c r="E65" s="19" t="n"/>
      <c r="F65" s="20" t="n"/>
      <c r="G65" s="20" t="n"/>
      <c r="H65" s="19" t="n"/>
      <c r="I65" s="20" t="n"/>
      <c r="J65" s="21" t="n"/>
      <c r="K65" s="17" t="n"/>
      <c r="L65" s="17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22" t="n"/>
      <c r="V65" s="18" t="n"/>
      <c r="W65" s="23">
        <f>IFERROR(IF($A65="","",IF($J65="",$A65,$A65&amp;"-"&amp;IFERROR(TEXT($J65,"0"),""))),"")</f>
        <v/>
      </c>
      <c r="X65" s="23">
        <f>IFERROR(IF($A65="","",IF($L65&lt;&gt;"Entregado","No aplica",IF(OR($N65="",$N65="Sin evidencia",$O65=""),"Pendiente","Registrada"))),"")</f>
        <v/>
      </c>
      <c r="Y65" s="23">
        <f>IFERROR(IF($A65="","",IF(OR($H65="",$J65="",$L65=""),"Falta fecha, intento o resultado",IF(AND($L65="Entregado",OR($M65="",$X65&lt;&gt;"Registrada")),"Completar receptor o evidencia",IF(AND(OR($L65="No entregado",$L65="Reprogramado"),OR($P65="",$P65="No aplica")),"Indicar motivo de no entrega o reprogramación",IF(AND($Q65&lt;&gt;"",$Q65&lt;&gt;"Sin incidencia",OR($R65="",$R65="No aplica")),"Actualizar incidencia",IF(AND(OR($Q65="",$Q65="Sin incidencia"),$R65&lt;&gt;"",$R65&lt;&gt;"No aplica"),"Revisar categoría de incidencia",IF(AND($L65="Pendiente de captura",OR($S65="",$U65="")),"Definir siguiente acción","Completa"))))))),"")</f>
        <v/>
      </c>
      <c r="Z65" s="24">
        <f>IFERROR(IF($A65="","",COUNTIF($A$6:$A$105,$A65)),"")</f>
        <v/>
      </c>
      <c r="AA65" s="23">
        <f>IFERROR(IF($A65="","",IF(OR($E65="",$F65="",$G65="",$H65="",$I65=""),"Sin datos",IF($H65&lt;&gt;$E65,"Fuera de ventana",IF(AND($I65&gt;=$F65,$I65&lt;=$G65),"Dentro de ventana","Fuera de ventana")))),"Revisar datos")</f>
        <v/>
      </c>
      <c r="AB65" s="23">
        <f>IFERROR(IF($A65="","",IF(OR($L65="No entregado",$L65="Reprogramado",$L65="Pendiente de captura",AND($Q65&lt;&gt;"",$Q65&lt;&gt;"Sin incidencia",$R65&lt;&gt;"Cerrada")),"Sí","No")),"")</f>
        <v/>
      </c>
      <c r="AC65" s="23">
        <f>IFERROR(IF($A65="","",IF(NOT(ISNUMBER('Catálogos'!$N$6)),"Sin umbral",IF(AND($L65&lt;&gt;"Entregado",$Z65&gt;='Catálogos'!$N$6),"Revisar","Sin alerta"))),"")</f>
        <v/>
      </c>
    </row>
    <row r="66" ht="30" customHeight="1">
      <c r="A66" s="17" t="n"/>
      <c r="B66" s="17" t="n"/>
      <c r="C66" s="18" t="n"/>
      <c r="D66" s="18" t="n"/>
      <c r="E66" s="19" t="n"/>
      <c r="F66" s="20" t="n"/>
      <c r="G66" s="20" t="n"/>
      <c r="H66" s="19" t="n"/>
      <c r="I66" s="20" t="n"/>
      <c r="J66" s="21" t="n"/>
      <c r="K66" s="17" t="n"/>
      <c r="L66" s="17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22" t="n"/>
      <c r="V66" s="18" t="n"/>
      <c r="W66" s="23">
        <f>IFERROR(IF($A66="","",IF($J66="",$A66,$A66&amp;"-"&amp;IFERROR(TEXT($J66,"0"),""))),"")</f>
        <v/>
      </c>
      <c r="X66" s="23">
        <f>IFERROR(IF($A66="","",IF($L66&lt;&gt;"Entregado","No aplica",IF(OR($N66="",$N66="Sin evidencia",$O66=""),"Pendiente","Registrada"))),"")</f>
        <v/>
      </c>
      <c r="Y66" s="23">
        <f>IFERROR(IF($A66="","",IF(OR($H66="",$J66="",$L66=""),"Falta fecha, intento o resultado",IF(AND($L66="Entregado",OR($M66="",$X66&lt;&gt;"Registrada")),"Completar receptor o evidencia",IF(AND(OR($L66="No entregado",$L66="Reprogramado"),OR($P66="",$P66="No aplica")),"Indicar motivo de no entrega o reprogramación",IF(AND($Q66&lt;&gt;"",$Q66&lt;&gt;"Sin incidencia",OR($R66="",$R66="No aplica")),"Actualizar incidencia",IF(AND(OR($Q66="",$Q66="Sin incidencia"),$R66&lt;&gt;"",$R66&lt;&gt;"No aplica"),"Revisar categoría de incidencia",IF(AND($L66="Pendiente de captura",OR($S66="",$U66="")),"Definir siguiente acción","Completa"))))))),"")</f>
        <v/>
      </c>
      <c r="Z66" s="24">
        <f>IFERROR(IF($A66="","",COUNTIF($A$6:$A$105,$A66)),"")</f>
        <v/>
      </c>
      <c r="AA66" s="23">
        <f>IFERROR(IF($A66="","",IF(OR($E66="",$F66="",$G66="",$H66="",$I66=""),"Sin datos",IF($H66&lt;&gt;$E66,"Fuera de ventana",IF(AND($I66&gt;=$F66,$I66&lt;=$G66),"Dentro de ventana","Fuera de ventana")))),"Revisar datos")</f>
        <v/>
      </c>
      <c r="AB66" s="23">
        <f>IFERROR(IF($A66="","",IF(OR($L66="No entregado",$L66="Reprogramado",$L66="Pendiente de captura",AND($Q66&lt;&gt;"",$Q66&lt;&gt;"Sin incidencia",$R66&lt;&gt;"Cerrada")),"Sí","No")),"")</f>
        <v/>
      </c>
      <c r="AC66" s="23">
        <f>IFERROR(IF($A66="","",IF(NOT(ISNUMBER('Catálogos'!$N$6)),"Sin umbral",IF(AND($L66&lt;&gt;"Entregado",$Z66&gt;='Catálogos'!$N$6),"Revisar","Sin alerta"))),"")</f>
        <v/>
      </c>
    </row>
    <row r="67" ht="30" customHeight="1">
      <c r="A67" s="17" t="n"/>
      <c r="B67" s="17" t="n"/>
      <c r="C67" s="18" t="n"/>
      <c r="D67" s="18" t="n"/>
      <c r="E67" s="19" t="n"/>
      <c r="F67" s="20" t="n"/>
      <c r="G67" s="20" t="n"/>
      <c r="H67" s="19" t="n"/>
      <c r="I67" s="20" t="n"/>
      <c r="J67" s="21" t="n"/>
      <c r="K67" s="17" t="n"/>
      <c r="L67" s="17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22" t="n"/>
      <c r="V67" s="18" t="n"/>
      <c r="W67" s="23">
        <f>IFERROR(IF($A67="","",IF($J67="",$A67,$A67&amp;"-"&amp;IFERROR(TEXT($J67,"0"),""))),"")</f>
        <v/>
      </c>
      <c r="X67" s="23">
        <f>IFERROR(IF($A67="","",IF($L67&lt;&gt;"Entregado","No aplica",IF(OR($N67="",$N67="Sin evidencia",$O67=""),"Pendiente","Registrada"))),"")</f>
        <v/>
      </c>
      <c r="Y67" s="23">
        <f>IFERROR(IF($A67="","",IF(OR($H67="",$J67="",$L67=""),"Falta fecha, intento o resultado",IF(AND($L67="Entregado",OR($M67="",$X67&lt;&gt;"Registrada")),"Completar receptor o evidencia",IF(AND(OR($L67="No entregado",$L67="Reprogramado"),OR($P67="",$P67="No aplica")),"Indicar motivo de no entrega o reprogramación",IF(AND($Q67&lt;&gt;"",$Q67&lt;&gt;"Sin incidencia",OR($R67="",$R67="No aplica")),"Actualizar incidencia",IF(AND(OR($Q67="",$Q67="Sin incidencia"),$R67&lt;&gt;"",$R67&lt;&gt;"No aplica"),"Revisar categoría de incidencia",IF(AND($L67="Pendiente de captura",OR($S67="",$U67="")),"Definir siguiente acción","Completa"))))))),"")</f>
        <v/>
      </c>
      <c r="Z67" s="24">
        <f>IFERROR(IF($A67="","",COUNTIF($A$6:$A$105,$A67)),"")</f>
        <v/>
      </c>
      <c r="AA67" s="23">
        <f>IFERROR(IF($A67="","",IF(OR($E67="",$F67="",$G67="",$H67="",$I67=""),"Sin datos",IF($H67&lt;&gt;$E67,"Fuera de ventana",IF(AND($I67&gt;=$F67,$I67&lt;=$G67),"Dentro de ventana","Fuera de ventana")))),"Revisar datos")</f>
        <v/>
      </c>
      <c r="AB67" s="23">
        <f>IFERROR(IF($A67="","",IF(OR($L67="No entregado",$L67="Reprogramado",$L67="Pendiente de captura",AND($Q67&lt;&gt;"",$Q67&lt;&gt;"Sin incidencia",$R67&lt;&gt;"Cerrada")),"Sí","No")),"")</f>
        <v/>
      </c>
      <c r="AC67" s="23">
        <f>IFERROR(IF($A67="","",IF(NOT(ISNUMBER('Catálogos'!$N$6)),"Sin umbral",IF(AND($L67&lt;&gt;"Entregado",$Z67&gt;='Catálogos'!$N$6),"Revisar","Sin alerta"))),"")</f>
        <v/>
      </c>
    </row>
    <row r="68" ht="30" customHeight="1">
      <c r="A68" s="17" t="n"/>
      <c r="B68" s="17" t="n"/>
      <c r="C68" s="18" t="n"/>
      <c r="D68" s="18" t="n"/>
      <c r="E68" s="19" t="n"/>
      <c r="F68" s="20" t="n"/>
      <c r="G68" s="20" t="n"/>
      <c r="H68" s="19" t="n"/>
      <c r="I68" s="20" t="n"/>
      <c r="J68" s="21" t="n"/>
      <c r="K68" s="17" t="n"/>
      <c r="L68" s="17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22" t="n"/>
      <c r="V68" s="18" t="n"/>
      <c r="W68" s="23">
        <f>IFERROR(IF($A68="","",IF($J68="",$A68,$A68&amp;"-"&amp;IFERROR(TEXT($J68,"0"),""))),"")</f>
        <v/>
      </c>
      <c r="X68" s="23">
        <f>IFERROR(IF($A68="","",IF($L68&lt;&gt;"Entregado","No aplica",IF(OR($N68="",$N68="Sin evidencia",$O68=""),"Pendiente","Registrada"))),"")</f>
        <v/>
      </c>
      <c r="Y68" s="23">
        <f>IFERROR(IF($A68="","",IF(OR($H68="",$J68="",$L68=""),"Falta fecha, intento o resultado",IF(AND($L68="Entregado",OR($M68="",$X68&lt;&gt;"Registrada")),"Completar receptor o evidencia",IF(AND(OR($L68="No entregado",$L68="Reprogramado"),OR($P68="",$P68="No aplica")),"Indicar motivo de no entrega o reprogramación",IF(AND($Q68&lt;&gt;"",$Q68&lt;&gt;"Sin incidencia",OR($R68="",$R68="No aplica")),"Actualizar incidencia",IF(AND(OR($Q68="",$Q68="Sin incidencia"),$R68&lt;&gt;"",$R68&lt;&gt;"No aplica"),"Revisar categoría de incidencia",IF(AND($L68="Pendiente de captura",OR($S68="",$U68="")),"Definir siguiente acción","Completa"))))))),"")</f>
        <v/>
      </c>
      <c r="Z68" s="24">
        <f>IFERROR(IF($A68="","",COUNTIF($A$6:$A$105,$A68)),"")</f>
        <v/>
      </c>
      <c r="AA68" s="23">
        <f>IFERROR(IF($A68="","",IF(OR($E68="",$F68="",$G68="",$H68="",$I68=""),"Sin datos",IF($H68&lt;&gt;$E68,"Fuera de ventana",IF(AND($I68&gt;=$F68,$I68&lt;=$G68),"Dentro de ventana","Fuera de ventana")))),"Revisar datos")</f>
        <v/>
      </c>
      <c r="AB68" s="23">
        <f>IFERROR(IF($A68="","",IF(OR($L68="No entregado",$L68="Reprogramado",$L68="Pendiente de captura",AND($Q68&lt;&gt;"",$Q68&lt;&gt;"Sin incidencia",$R68&lt;&gt;"Cerrada")),"Sí","No")),"")</f>
        <v/>
      </c>
      <c r="AC68" s="23">
        <f>IFERROR(IF($A68="","",IF(NOT(ISNUMBER('Catálogos'!$N$6)),"Sin umbral",IF(AND($L68&lt;&gt;"Entregado",$Z68&gt;='Catálogos'!$N$6),"Revisar","Sin alerta"))),"")</f>
        <v/>
      </c>
    </row>
    <row r="69" ht="30" customHeight="1">
      <c r="A69" s="17" t="n"/>
      <c r="B69" s="17" t="n"/>
      <c r="C69" s="18" t="n"/>
      <c r="D69" s="18" t="n"/>
      <c r="E69" s="19" t="n"/>
      <c r="F69" s="20" t="n"/>
      <c r="G69" s="20" t="n"/>
      <c r="H69" s="19" t="n"/>
      <c r="I69" s="20" t="n"/>
      <c r="J69" s="21" t="n"/>
      <c r="K69" s="17" t="n"/>
      <c r="L69" s="17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22" t="n"/>
      <c r="V69" s="18" t="n"/>
      <c r="W69" s="23">
        <f>IFERROR(IF($A69="","",IF($J69="",$A69,$A69&amp;"-"&amp;IFERROR(TEXT($J69,"0"),""))),"")</f>
        <v/>
      </c>
      <c r="X69" s="23">
        <f>IFERROR(IF($A69="","",IF($L69&lt;&gt;"Entregado","No aplica",IF(OR($N69="",$N69="Sin evidencia",$O69=""),"Pendiente","Registrada"))),"")</f>
        <v/>
      </c>
      <c r="Y69" s="23">
        <f>IFERROR(IF($A69="","",IF(OR($H69="",$J69="",$L69=""),"Falta fecha, intento o resultado",IF(AND($L69="Entregado",OR($M69="",$X69&lt;&gt;"Registrada")),"Completar receptor o evidencia",IF(AND(OR($L69="No entregado",$L69="Reprogramado"),OR($P69="",$P69="No aplica")),"Indicar motivo de no entrega o reprogramación",IF(AND($Q69&lt;&gt;"",$Q69&lt;&gt;"Sin incidencia",OR($R69="",$R69="No aplica")),"Actualizar incidencia",IF(AND(OR($Q69="",$Q69="Sin incidencia"),$R69&lt;&gt;"",$R69&lt;&gt;"No aplica"),"Revisar categoría de incidencia",IF(AND($L69="Pendiente de captura",OR($S69="",$U69="")),"Definir siguiente acción","Completa"))))))),"")</f>
        <v/>
      </c>
      <c r="Z69" s="24">
        <f>IFERROR(IF($A69="","",COUNTIF($A$6:$A$105,$A69)),"")</f>
        <v/>
      </c>
      <c r="AA69" s="23">
        <f>IFERROR(IF($A69="","",IF(OR($E69="",$F69="",$G69="",$H69="",$I69=""),"Sin datos",IF($H69&lt;&gt;$E69,"Fuera de ventana",IF(AND($I69&gt;=$F69,$I69&lt;=$G69),"Dentro de ventana","Fuera de ventana")))),"Revisar datos")</f>
        <v/>
      </c>
      <c r="AB69" s="23">
        <f>IFERROR(IF($A69="","",IF(OR($L69="No entregado",$L69="Reprogramado",$L69="Pendiente de captura",AND($Q69&lt;&gt;"",$Q69&lt;&gt;"Sin incidencia",$R69&lt;&gt;"Cerrada")),"Sí","No")),"")</f>
        <v/>
      </c>
      <c r="AC69" s="23">
        <f>IFERROR(IF($A69="","",IF(NOT(ISNUMBER('Catálogos'!$N$6)),"Sin umbral",IF(AND($L69&lt;&gt;"Entregado",$Z69&gt;='Catálogos'!$N$6),"Revisar","Sin alerta"))),"")</f>
        <v/>
      </c>
    </row>
    <row r="70" ht="30" customHeight="1">
      <c r="A70" s="17" t="n"/>
      <c r="B70" s="17" t="n"/>
      <c r="C70" s="18" t="n"/>
      <c r="D70" s="18" t="n"/>
      <c r="E70" s="19" t="n"/>
      <c r="F70" s="20" t="n"/>
      <c r="G70" s="20" t="n"/>
      <c r="H70" s="19" t="n"/>
      <c r="I70" s="20" t="n"/>
      <c r="J70" s="21" t="n"/>
      <c r="K70" s="17" t="n"/>
      <c r="L70" s="17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22" t="n"/>
      <c r="V70" s="18" t="n"/>
      <c r="W70" s="23">
        <f>IFERROR(IF($A70="","",IF($J70="",$A70,$A70&amp;"-"&amp;IFERROR(TEXT($J70,"0"),""))),"")</f>
        <v/>
      </c>
      <c r="X70" s="23">
        <f>IFERROR(IF($A70="","",IF($L70&lt;&gt;"Entregado","No aplica",IF(OR($N70="",$N70="Sin evidencia",$O70=""),"Pendiente","Registrada"))),"")</f>
        <v/>
      </c>
      <c r="Y70" s="23">
        <f>IFERROR(IF($A70="","",IF(OR($H70="",$J70="",$L70=""),"Falta fecha, intento o resultado",IF(AND($L70="Entregado",OR($M70="",$X70&lt;&gt;"Registrada")),"Completar receptor o evidencia",IF(AND(OR($L70="No entregado",$L70="Reprogramado"),OR($P70="",$P70="No aplica")),"Indicar motivo de no entrega o reprogramación",IF(AND($Q70&lt;&gt;"",$Q70&lt;&gt;"Sin incidencia",OR($R70="",$R70="No aplica")),"Actualizar incidencia",IF(AND(OR($Q70="",$Q70="Sin incidencia"),$R70&lt;&gt;"",$R70&lt;&gt;"No aplica"),"Revisar categoría de incidencia",IF(AND($L70="Pendiente de captura",OR($S70="",$U70="")),"Definir siguiente acción","Completa"))))))),"")</f>
        <v/>
      </c>
      <c r="Z70" s="24">
        <f>IFERROR(IF($A70="","",COUNTIF($A$6:$A$105,$A70)),"")</f>
        <v/>
      </c>
      <c r="AA70" s="23">
        <f>IFERROR(IF($A70="","",IF(OR($E70="",$F70="",$G70="",$H70="",$I70=""),"Sin datos",IF($H70&lt;&gt;$E70,"Fuera de ventana",IF(AND($I70&gt;=$F70,$I70&lt;=$G70),"Dentro de ventana","Fuera de ventana")))),"Revisar datos")</f>
        <v/>
      </c>
      <c r="AB70" s="23">
        <f>IFERROR(IF($A70="","",IF(OR($L70="No entregado",$L70="Reprogramado",$L70="Pendiente de captura",AND($Q70&lt;&gt;"",$Q70&lt;&gt;"Sin incidencia",$R70&lt;&gt;"Cerrada")),"Sí","No")),"")</f>
        <v/>
      </c>
      <c r="AC70" s="23">
        <f>IFERROR(IF($A70="","",IF(NOT(ISNUMBER('Catálogos'!$N$6)),"Sin umbral",IF(AND($L70&lt;&gt;"Entregado",$Z70&gt;='Catálogos'!$N$6),"Revisar","Sin alerta"))),"")</f>
        <v/>
      </c>
    </row>
    <row r="71" ht="30" customHeight="1">
      <c r="A71" s="17" t="n"/>
      <c r="B71" s="17" t="n"/>
      <c r="C71" s="18" t="n"/>
      <c r="D71" s="18" t="n"/>
      <c r="E71" s="19" t="n"/>
      <c r="F71" s="20" t="n"/>
      <c r="G71" s="20" t="n"/>
      <c r="H71" s="19" t="n"/>
      <c r="I71" s="20" t="n"/>
      <c r="J71" s="21" t="n"/>
      <c r="K71" s="17" t="n"/>
      <c r="L71" s="17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22" t="n"/>
      <c r="V71" s="18" t="n"/>
      <c r="W71" s="23">
        <f>IFERROR(IF($A71="","",IF($J71="",$A71,$A71&amp;"-"&amp;IFERROR(TEXT($J71,"0"),""))),"")</f>
        <v/>
      </c>
      <c r="X71" s="23">
        <f>IFERROR(IF($A71="","",IF($L71&lt;&gt;"Entregado","No aplica",IF(OR($N71="",$N71="Sin evidencia",$O71=""),"Pendiente","Registrada"))),"")</f>
        <v/>
      </c>
      <c r="Y71" s="23">
        <f>IFERROR(IF($A71="","",IF(OR($H71="",$J71="",$L71=""),"Falta fecha, intento o resultado",IF(AND($L71="Entregado",OR($M71="",$X71&lt;&gt;"Registrada")),"Completar receptor o evidencia",IF(AND(OR($L71="No entregado",$L71="Reprogramado"),OR($P71="",$P71="No aplica")),"Indicar motivo de no entrega o reprogramación",IF(AND($Q71&lt;&gt;"",$Q71&lt;&gt;"Sin incidencia",OR($R71="",$R71="No aplica")),"Actualizar incidencia",IF(AND(OR($Q71="",$Q71="Sin incidencia"),$R71&lt;&gt;"",$R71&lt;&gt;"No aplica"),"Revisar categoría de incidencia",IF(AND($L71="Pendiente de captura",OR($S71="",$U71="")),"Definir siguiente acción","Completa"))))))),"")</f>
        <v/>
      </c>
      <c r="Z71" s="24">
        <f>IFERROR(IF($A71="","",COUNTIF($A$6:$A$105,$A71)),"")</f>
        <v/>
      </c>
      <c r="AA71" s="23">
        <f>IFERROR(IF($A71="","",IF(OR($E71="",$F71="",$G71="",$H71="",$I71=""),"Sin datos",IF($H71&lt;&gt;$E71,"Fuera de ventana",IF(AND($I71&gt;=$F71,$I71&lt;=$G71),"Dentro de ventana","Fuera de ventana")))),"Revisar datos")</f>
        <v/>
      </c>
      <c r="AB71" s="23">
        <f>IFERROR(IF($A71="","",IF(OR($L71="No entregado",$L71="Reprogramado",$L71="Pendiente de captura",AND($Q71&lt;&gt;"",$Q71&lt;&gt;"Sin incidencia",$R71&lt;&gt;"Cerrada")),"Sí","No")),"")</f>
        <v/>
      </c>
      <c r="AC71" s="23">
        <f>IFERROR(IF($A71="","",IF(NOT(ISNUMBER('Catálogos'!$N$6)),"Sin umbral",IF(AND($L71&lt;&gt;"Entregado",$Z71&gt;='Catálogos'!$N$6),"Revisar","Sin alerta"))),"")</f>
        <v/>
      </c>
    </row>
    <row r="72" ht="30" customHeight="1">
      <c r="A72" s="17" t="n"/>
      <c r="B72" s="17" t="n"/>
      <c r="C72" s="18" t="n"/>
      <c r="D72" s="18" t="n"/>
      <c r="E72" s="19" t="n"/>
      <c r="F72" s="20" t="n"/>
      <c r="G72" s="20" t="n"/>
      <c r="H72" s="19" t="n"/>
      <c r="I72" s="20" t="n"/>
      <c r="J72" s="21" t="n"/>
      <c r="K72" s="17" t="n"/>
      <c r="L72" s="17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22" t="n"/>
      <c r="V72" s="18" t="n"/>
      <c r="W72" s="23">
        <f>IFERROR(IF($A72="","",IF($J72="",$A72,$A72&amp;"-"&amp;IFERROR(TEXT($J72,"0"),""))),"")</f>
        <v/>
      </c>
      <c r="X72" s="23">
        <f>IFERROR(IF($A72="","",IF($L72&lt;&gt;"Entregado","No aplica",IF(OR($N72="",$N72="Sin evidencia",$O72=""),"Pendiente","Registrada"))),"")</f>
        <v/>
      </c>
      <c r="Y72" s="23">
        <f>IFERROR(IF($A72="","",IF(OR($H72="",$J72="",$L72=""),"Falta fecha, intento o resultado",IF(AND($L72="Entregado",OR($M72="",$X72&lt;&gt;"Registrada")),"Completar receptor o evidencia",IF(AND(OR($L72="No entregado",$L72="Reprogramado"),OR($P72="",$P72="No aplica")),"Indicar motivo de no entrega o reprogramación",IF(AND($Q72&lt;&gt;"",$Q72&lt;&gt;"Sin incidencia",OR($R72="",$R72="No aplica")),"Actualizar incidencia",IF(AND(OR($Q72="",$Q72="Sin incidencia"),$R72&lt;&gt;"",$R72&lt;&gt;"No aplica"),"Revisar categoría de incidencia",IF(AND($L72="Pendiente de captura",OR($S72="",$U72="")),"Definir siguiente acción","Completa"))))))),"")</f>
        <v/>
      </c>
      <c r="Z72" s="24">
        <f>IFERROR(IF($A72="","",COUNTIF($A$6:$A$105,$A72)),"")</f>
        <v/>
      </c>
      <c r="AA72" s="23">
        <f>IFERROR(IF($A72="","",IF(OR($E72="",$F72="",$G72="",$H72="",$I72=""),"Sin datos",IF($H72&lt;&gt;$E72,"Fuera de ventana",IF(AND($I72&gt;=$F72,$I72&lt;=$G72),"Dentro de ventana","Fuera de ventana")))),"Revisar datos")</f>
        <v/>
      </c>
      <c r="AB72" s="23">
        <f>IFERROR(IF($A72="","",IF(OR($L72="No entregado",$L72="Reprogramado",$L72="Pendiente de captura",AND($Q72&lt;&gt;"",$Q72&lt;&gt;"Sin incidencia",$R72&lt;&gt;"Cerrada")),"Sí","No")),"")</f>
        <v/>
      </c>
      <c r="AC72" s="23">
        <f>IFERROR(IF($A72="","",IF(NOT(ISNUMBER('Catálogos'!$N$6)),"Sin umbral",IF(AND($L72&lt;&gt;"Entregado",$Z72&gt;='Catálogos'!$N$6),"Revisar","Sin alerta"))),"")</f>
        <v/>
      </c>
    </row>
    <row r="73" ht="30" customHeight="1">
      <c r="A73" s="17" t="n"/>
      <c r="B73" s="17" t="n"/>
      <c r="C73" s="18" t="n"/>
      <c r="D73" s="18" t="n"/>
      <c r="E73" s="19" t="n"/>
      <c r="F73" s="20" t="n"/>
      <c r="G73" s="20" t="n"/>
      <c r="H73" s="19" t="n"/>
      <c r="I73" s="20" t="n"/>
      <c r="J73" s="21" t="n"/>
      <c r="K73" s="17" t="n"/>
      <c r="L73" s="17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22" t="n"/>
      <c r="V73" s="18" t="n"/>
      <c r="W73" s="23">
        <f>IFERROR(IF($A73="","",IF($J73="",$A73,$A73&amp;"-"&amp;IFERROR(TEXT($J73,"0"),""))),"")</f>
        <v/>
      </c>
      <c r="X73" s="23">
        <f>IFERROR(IF($A73="","",IF($L73&lt;&gt;"Entregado","No aplica",IF(OR($N73="",$N73="Sin evidencia",$O73=""),"Pendiente","Registrada"))),"")</f>
        <v/>
      </c>
      <c r="Y73" s="23">
        <f>IFERROR(IF($A73="","",IF(OR($H73="",$J73="",$L73=""),"Falta fecha, intento o resultado",IF(AND($L73="Entregado",OR($M73="",$X73&lt;&gt;"Registrada")),"Completar receptor o evidencia",IF(AND(OR($L73="No entregado",$L73="Reprogramado"),OR($P73="",$P73="No aplica")),"Indicar motivo de no entrega o reprogramación",IF(AND($Q73&lt;&gt;"",$Q73&lt;&gt;"Sin incidencia",OR($R73="",$R73="No aplica")),"Actualizar incidencia",IF(AND(OR($Q73="",$Q73="Sin incidencia"),$R73&lt;&gt;"",$R73&lt;&gt;"No aplica"),"Revisar categoría de incidencia",IF(AND($L73="Pendiente de captura",OR($S73="",$U73="")),"Definir siguiente acción","Completa"))))))),"")</f>
        <v/>
      </c>
      <c r="Z73" s="24">
        <f>IFERROR(IF($A73="","",COUNTIF($A$6:$A$105,$A73)),"")</f>
        <v/>
      </c>
      <c r="AA73" s="23">
        <f>IFERROR(IF($A73="","",IF(OR($E73="",$F73="",$G73="",$H73="",$I73=""),"Sin datos",IF($H73&lt;&gt;$E73,"Fuera de ventana",IF(AND($I73&gt;=$F73,$I73&lt;=$G73),"Dentro de ventana","Fuera de ventana")))),"Revisar datos")</f>
        <v/>
      </c>
      <c r="AB73" s="23">
        <f>IFERROR(IF($A73="","",IF(OR($L73="No entregado",$L73="Reprogramado",$L73="Pendiente de captura",AND($Q73&lt;&gt;"",$Q73&lt;&gt;"Sin incidencia",$R73&lt;&gt;"Cerrada")),"Sí","No")),"")</f>
        <v/>
      </c>
      <c r="AC73" s="23">
        <f>IFERROR(IF($A73="","",IF(NOT(ISNUMBER('Catálogos'!$N$6)),"Sin umbral",IF(AND($L73&lt;&gt;"Entregado",$Z73&gt;='Catálogos'!$N$6),"Revisar","Sin alerta"))),"")</f>
        <v/>
      </c>
    </row>
    <row r="74" ht="30" customHeight="1">
      <c r="A74" s="17" t="n"/>
      <c r="B74" s="17" t="n"/>
      <c r="C74" s="18" t="n"/>
      <c r="D74" s="18" t="n"/>
      <c r="E74" s="19" t="n"/>
      <c r="F74" s="20" t="n"/>
      <c r="G74" s="20" t="n"/>
      <c r="H74" s="19" t="n"/>
      <c r="I74" s="20" t="n"/>
      <c r="J74" s="21" t="n"/>
      <c r="K74" s="17" t="n"/>
      <c r="L74" s="17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22" t="n"/>
      <c r="V74" s="18" t="n"/>
      <c r="W74" s="23">
        <f>IFERROR(IF($A74="","",IF($J74="",$A74,$A74&amp;"-"&amp;IFERROR(TEXT($J74,"0"),""))),"")</f>
        <v/>
      </c>
      <c r="X74" s="23">
        <f>IFERROR(IF($A74="","",IF($L74&lt;&gt;"Entregado","No aplica",IF(OR($N74="",$N74="Sin evidencia",$O74=""),"Pendiente","Registrada"))),"")</f>
        <v/>
      </c>
      <c r="Y74" s="23">
        <f>IFERROR(IF($A74="","",IF(OR($H74="",$J74="",$L74=""),"Falta fecha, intento o resultado",IF(AND($L74="Entregado",OR($M74="",$X74&lt;&gt;"Registrada")),"Completar receptor o evidencia",IF(AND(OR($L74="No entregado",$L74="Reprogramado"),OR($P74="",$P74="No aplica")),"Indicar motivo de no entrega o reprogramación",IF(AND($Q74&lt;&gt;"",$Q74&lt;&gt;"Sin incidencia",OR($R74="",$R74="No aplica")),"Actualizar incidencia",IF(AND(OR($Q74="",$Q74="Sin incidencia"),$R74&lt;&gt;"",$R74&lt;&gt;"No aplica"),"Revisar categoría de incidencia",IF(AND($L74="Pendiente de captura",OR($S74="",$U74="")),"Definir siguiente acción","Completa"))))))),"")</f>
        <v/>
      </c>
      <c r="Z74" s="24">
        <f>IFERROR(IF($A74="","",COUNTIF($A$6:$A$105,$A74)),"")</f>
        <v/>
      </c>
      <c r="AA74" s="23">
        <f>IFERROR(IF($A74="","",IF(OR($E74="",$F74="",$G74="",$H74="",$I74=""),"Sin datos",IF($H74&lt;&gt;$E74,"Fuera de ventana",IF(AND($I74&gt;=$F74,$I74&lt;=$G74),"Dentro de ventana","Fuera de ventana")))),"Revisar datos")</f>
        <v/>
      </c>
      <c r="AB74" s="23">
        <f>IFERROR(IF($A74="","",IF(OR($L74="No entregado",$L74="Reprogramado",$L74="Pendiente de captura",AND($Q74&lt;&gt;"",$Q74&lt;&gt;"Sin incidencia",$R74&lt;&gt;"Cerrada")),"Sí","No")),"")</f>
        <v/>
      </c>
      <c r="AC74" s="23">
        <f>IFERROR(IF($A74="","",IF(NOT(ISNUMBER('Catálogos'!$N$6)),"Sin umbral",IF(AND($L74&lt;&gt;"Entregado",$Z74&gt;='Catálogos'!$N$6),"Revisar","Sin alerta"))),"")</f>
        <v/>
      </c>
    </row>
    <row r="75" ht="30" customHeight="1">
      <c r="A75" s="17" t="n"/>
      <c r="B75" s="17" t="n"/>
      <c r="C75" s="18" t="n"/>
      <c r="D75" s="18" t="n"/>
      <c r="E75" s="19" t="n"/>
      <c r="F75" s="20" t="n"/>
      <c r="G75" s="20" t="n"/>
      <c r="H75" s="19" t="n"/>
      <c r="I75" s="20" t="n"/>
      <c r="J75" s="21" t="n"/>
      <c r="K75" s="17" t="n"/>
      <c r="L75" s="17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22" t="n"/>
      <c r="V75" s="18" t="n"/>
      <c r="W75" s="23">
        <f>IFERROR(IF($A75="","",IF($J75="",$A75,$A75&amp;"-"&amp;IFERROR(TEXT($J75,"0"),""))),"")</f>
        <v/>
      </c>
      <c r="X75" s="23">
        <f>IFERROR(IF($A75="","",IF($L75&lt;&gt;"Entregado","No aplica",IF(OR($N75="",$N75="Sin evidencia",$O75=""),"Pendiente","Registrada"))),"")</f>
        <v/>
      </c>
      <c r="Y75" s="23">
        <f>IFERROR(IF($A75="","",IF(OR($H75="",$J75="",$L75=""),"Falta fecha, intento o resultado",IF(AND($L75="Entregado",OR($M75="",$X75&lt;&gt;"Registrada")),"Completar receptor o evidencia",IF(AND(OR($L75="No entregado",$L75="Reprogramado"),OR($P75="",$P75="No aplica")),"Indicar motivo de no entrega o reprogramación",IF(AND($Q75&lt;&gt;"",$Q75&lt;&gt;"Sin incidencia",OR($R75="",$R75="No aplica")),"Actualizar incidencia",IF(AND(OR($Q75="",$Q75="Sin incidencia"),$R75&lt;&gt;"",$R75&lt;&gt;"No aplica"),"Revisar categoría de incidencia",IF(AND($L75="Pendiente de captura",OR($S75="",$U75="")),"Definir siguiente acción","Completa"))))))),"")</f>
        <v/>
      </c>
      <c r="Z75" s="24">
        <f>IFERROR(IF($A75="","",COUNTIF($A$6:$A$105,$A75)),"")</f>
        <v/>
      </c>
      <c r="AA75" s="23">
        <f>IFERROR(IF($A75="","",IF(OR($E75="",$F75="",$G75="",$H75="",$I75=""),"Sin datos",IF($H75&lt;&gt;$E75,"Fuera de ventana",IF(AND($I75&gt;=$F75,$I75&lt;=$G75),"Dentro de ventana","Fuera de ventana")))),"Revisar datos")</f>
        <v/>
      </c>
      <c r="AB75" s="23">
        <f>IFERROR(IF($A75="","",IF(OR($L75="No entregado",$L75="Reprogramado",$L75="Pendiente de captura",AND($Q75&lt;&gt;"",$Q75&lt;&gt;"Sin incidencia",$R75&lt;&gt;"Cerrada")),"Sí","No")),"")</f>
        <v/>
      </c>
      <c r="AC75" s="23">
        <f>IFERROR(IF($A75="","",IF(NOT(ISNUMBER('Catálogos'!$N$6)),"Sin umbral",IF(AND($L75&lt;&gt;"Entregado",$Z75&gt;='Catálogos'!$N$6),"Revisar","Sin alerta"))),"")</f>
        <v/>
      </c>
    </row>
    <row r="76" ht="30" customHeight="1">
      <c r="A76" s="17" t="n"/>
      <c r="B76" s="17" t="n"/>
      <c r="C76" s="18" t="n"/>
      <c r="D76" s="18" t="n"/>
      <c r="E76" s="19" t="n"/>
      <c r="F76" s="20" t="n"/>
      <c r="G76" s="20" t="n"/>
      <c r="H76" s="19" t="n"/>
      <c r="I76" s="20" t="n"/>
      <c r="J76" s="21" t="n"/>
      <c r="K76" s="17" t="n"/>
      <c r="L76" s="17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22" t="n"/>
      <c r="V76" s="18" t="n"/>
      <c r="W76" s="23">
        <f>IFERROR(IF($A76="","",IF($J76="",$A76,$A76&amp;"-"&amp;IFERROR(TEXT($J76,"0"),""))),"")</f>
        <v/>
      </c>
      <c r="X76" s="23">
        <f>IFERROR(IF($A76="","",IF($L76&lt;&gt;"Entregado","No aplica",IF(OR($N76="",$N76="Sin evidencia",$O76=""),"Pendiente","Registrada"))),"")</f>
        <v/>
      </c>
      <c r="Y76" s="23">
        <f>IFERROR(IF($A76="","",IF(OR($H76="",$J76="",$L76=""),"Falta fecha, intento o resultado",IF(AND($L76="Entregado",OR($M76="",$X76&lt;&gt;"Registrada")),"Completar receptor o evidencia",IF(AND(OR($L76="No entregado",$L76="Reprogramado"),OR($P76="",$P76="No aplica")),"Indicar motivo de no entrega o reprogramación",IF(AND($Q76&lt;&gt;"",$Q76&lt;&gt;"Sin incidencia",OR($R76="",$R76="No aplica")),"Actualizar incidencia",IF(AND(OR($Q76="",$Q76="Sin incidencia"),$R76&lt;&gt;"",$R76&lt;&gt;"No aplica"),"Revisar categoría de incidencia",IF(AND($L76="Pendiente de captura",OR($S76="",$U76="")),"Definir siguiente acción","Completa"))))))),"")</f>
        <v/>
      </c>
      <c r="Z76" s="24">
        <f>IFERROR(IF($A76="","",COUNTIF($A$6:$A$105,$A76)),"")</f>
        <v/>
      </c>
      <c r="AA76" s="23">
        <f>IFERROR(IF($A76="","",IF(OR($E76="",$F76="",$G76="",$H76="",$I76=""),"Sin datos",IF($H76&lt;&gt;$E76,"Fuera de ventana",IF(AND($I76&gt;=$F76,$I76&lt;=$G76),"Dentro de ventana","Fuera de ventana")))),"Revisar datos")</f>
        <v/>
      </c>
      <c r="AB76" s="23">
        <f>IFERROR(IF($A76="","",IF(OR($L76="No entregado",$L76="Reprogramado",$L76="Pendiente de captura",AND($Q76&lt;&gt;"",$Q76&lt;&gt;"Sin incidencia",$R76&lt;&gt;"Cerrada")),"Sí","No")),"")</f>
        <v/>
      </c>
      <c r="AC76" s="23">
        <f>IFERROR(IF($A76="","",IF(NOT(ISNUMBER('Catálogos'!$N$6)),"Sin umbral",IF(AND($L76&lt;&gt;"Entregado",$Z76&gt;='Catálogos'!$N$6),"Revisar","Sin alerta"))),"")</f>
        <v/>
      </c>
    </row>
    <row r="77" ht="30" customHeight="1">
      <c r="A77" s="17" t="n"/>
      <c r="B77" s="17" t="n"/>
      <c r="C77" s="18" t="n"/>
      <c r="D77" s="18" t="n"/>
      <c r="E77" s="19" t="n"/>
      <c r="F77" s="20" t="n"/>
      <c r="G77" s="20" t="n"/>
      <c r="H77" s="19" t="n"/>
      <c r="I77" s="20" t="n"/>
      <c r="J77" s="21" t="n"/>
      <c r="K77" s="17" t="n"/>
      <c r="L77" s="17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22" t="n"/>
      <c r="V77" s="18" t="n"/>
      <c r="W77" s="23">
        <f>IFERROR(IF($A77="","",IF($J77="",$A77,$A77&amp;"-"&amp;IFERROR(TEXT($J77,"0"),""))),"")</f>
        <v/>
      </c>
      <c r="X77" s="23">
        <f>IFERROR(IF($A77="","",IF($L77&lt;&gt;"Entregado","No aplica",IF(OR($N77="",$N77="Sin evidencia",$O77=""),"Pendiente","Registrada"))),"")</f>
        <v/>
      </c>
      <c r="Y77" s="23">
        <f>IFERROR(IF($A77="","",IF(OR($H77="",$J77="",$L77=""),"Falta fecha, intento o resultado",IF(AND($L77="Entregado",OR($M77="",$X77&lt;&gt;"Registrada")),"Completar receptor o evidencia",IF(AND(OR($L77="No entregado",$L77="Reprogramado"),OR($P77="",$P77="No aplica")),"Indicar motivo de no entrega o reprogramación",IF(AND($Q77&lt;&gt;"",$Q77&lt;&gt;"Sin incidencia",OR($R77="",$R77="No aplica")),"Actualizar incidencia",IF(AND(OR($Q77="",$Q77="Sin incidencia"),$R77&lt;&gt;"",$R77&lt;&gt;"No aplica"),"Revisar categoría de incidencia",IF(AND($L77="Pendiente de captura",OR($S77="",$U77="")),"Definir siguiente acción","Completa"))))))),"")</f>
        <v/>
      </c>
      <c r="Z77" s="24">
        <f>IFERROR(IF($A77="","",COUNTIF($A$6:$A$105,$A77)),"")</f>
        <v/>
      </c>
      <c r="AA77" s="23">
        <f>IFERROR(IF($A77="","",IF(OR($E77="",$F77="",$G77="",$H77="",$I77=""),"Sin datos",IF($H77&lt;&gt;$E77,"Fuera de ventana",IF(AND($I77&gt;=$F77,$I77&lt;=$G77),"Dentro de ventana","Fuera de ventana")))),"Revisar datos")</f>
        <v/>
      </c>
      <c r="AB77" s="23">
        <f>IFERROR(IF($A77="","",IF(OR($L77="No entregado",$L77="Reprogramado",$L77="Pendiente de captura",AND($Q77&lt;&gt;"",$Q77&lt;&gt;"Sin incidencia",$R77&lt;&gt;"Cerrada")),"Sí","No")),"")</f>
        <v/>
      </c>
      <c r="AC77" s="23">
        <f>IFERROR(IF($A77="","",IF(NOT(ISNUMBER('Catálogos'!$N$6)),"Sin umbral",IF(AND($L77&lt;&gt;"Entregado",$Z77&gt;='Catálogos'!$N$6),"Revisar","Sin alerta"))),"")</f>
        <v/>
      </c>
    </row>
    <row r="78" ht="30" customHeight="1">
      <c r="A78" s="17" t="n"/>
      <c r="B78" s="17" t="n"/>
      <c r="C78" s="18" t="n"/>
      <c r="D78" s="18" t="n"/>
      <c r="E78" s="19" t="n"/>
      <c r="F78" s="20" t="n"/>
      <c r="G78" s="20" t="n"/>
      <c r="H78" s="19" t="n"/>
      <c r="I78" s="20" t="n"/>
      <c r="J78" s="21" t="n"/>
      <c r="K78" s="17" t="n"/>
      <c r="L78" s="17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22" t="n"/>
      <c r="V78" s="18" t="n"/>
      <c r="W78" s="23">
        <f>IFERROR(IF($A78="","",IF($J78="",$A78,$A78&amp;"-"&amp;IFERROR(TEXT($J78,"0"),""))),"")</f>
        <v/>
      </c>
      <c r="X78" s="23">
        <f>IFERROR(IF($A78="","",IF($L78&lt;&gt;"Entregado","No aplica",IF(OR($N78="",$N78="Sin evidencia",$O78=""),"Pendiente","Registrada"))),"")</f>
        <v/>
      </c>
      <c r="Y78" s="23">
        <f>IFERROR(IF($A78="","",IF(OR($H78="",$J78="",$L78=""),"Falta fecha, intento o resultado",IF(AND($L78="Entregado",OR($M78="",$X78&lt;&gt;"Registrada")),"Completar receptor o evidencia",IF(AND(OR($L78="No entregado",$L78="Reprogramado"),OR($P78="",$P78="No aplica")),"Indicar motivo de no entrega o reprogramación",IF(AND($Q78&lt;&gt;"",$Q78&lt;&gt;"Sin incidencia",OR($R78="",$R78="No aplica")),"Actualizar incidencia",IF(AND(OR($Q78="",$Q78="Sin incidencia"),$R78&lt;&gt;"",$R78&lt;&gt;"No aplica"),"Revisar categoría de incidencia",IF(AND($L78="Pendiente de captura",OR($S78="",$U78="")),"Definir siguiente acción","Completa"))))))),"")</f>
        <v/>
      </c>
      <c r="Z78" s="24">
        <f>IFERROR(IF($A78="","",COUNTIF($A$6:$A$105,$A78)),"")</f>
        <v/>
      </c>
      <c r="AA78" s="23">
        <f>IFERROR(IF($A78="","",IF(OR($E78="",$F78="",$G78="",$H78="",$I78=""),"Sin datos",IF($H78&lt;&gt;$E78,"Fuera de ventana",IF(AND($I78&gt;=$F78,$I78&lt;=$G78),"Dentro de ventana","Fuera de ventana")))),"Revisar datos")</f>
        <v/>
      </c>
      <c r="AB78" s="23">
        <f>IFERROR(IF($A78="","",IF(OR($L78="No entregado",$L78="Reprogramado",$L78="Pendiente de captura",AND($Q78&lt;&gt;"",$Q78&lt;&gt;"Sin incidencia",$R78&lt;&gt;"Cerrada")),"Sí","No")),"")</f>
        <v/>
      </c>
      <c r="AC78" s="23">
        <f>IFERROR(IF($A78="","",IF(NOT(ISNUMBER('Catálogos'!$N$6)),"Sin umbral",IF(AND($L78&lt;&gt;"Entregado",$Z78&gt;='Catálogos'!$N$6),"Revisar","Sin alerta"))),"")</f>
        <v/>
      </c>
    </row>
    <row r="79" ht="30" customHeight="1">
      <c r="A79" s="17" t="n"/>
      <c r="B79" s="17" t="n"/>
      <c r="C79" s="18" t="n"/>
      <c r="D79" s="18" t="n"/>
      <c r="E79" s="19" t="n"/>
      <c r="F79" s="20" t="n"/>
      <c r="G79" s="20" t="n"/>
      <c r="H79" s="19" t="n"/>
      <c r="I79" s="20" t="n"/>
      <c r="J79" s="21" t="n"/>
      <c r="K79" s="17" t="n"/>
      <c r="L79" s="17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22" t="n"/>
      <c r="V79" s="18" t="n"/>
      <c r="W79" s="23">
        <f>IFERROR(IF($A79="","",IF($J79="",$A79,$A79&amp;"-"&amp;IFERROR(TEXT($J79,"0"),""))),"")</f>
        <v/>
      </c>
      <c r="X79" s="23">
        <f>IFERROR(IF($A79="","",IF($L79&lt;&gt;"Entregado","No aplica",IF(OR($N79="",$N79="Sin evidencia",$O79=""),"Pendiente","Registrada"))),"")</f>
        <v/>
      </c>
      <c r="Y79" s="23">
        <f>IFERROR(IF($A79="","",IF(OR($H79="",$J79="",$L79=""),"Falta fecha, intento o resultado",IF(AND($L79="Entregado",OR($M79="",$X79&lt;&gt;"Registrada")),"Completar receptor o evidencia",IF(AND(OR($L79="No entregado",$L79="Reprogramado"),OR($P79="",$P79="No aplica")),"Indicar motivo de no entrega o reprogramación",IF(AND($Q79&lt;&gt;"",$Q79&lt;&gt;"Sin incidencia",OR($R79="",$R79="No aplica")),"Actualizar incidencia",IF(AND(OR($Q79="",$Q79="Sin incidencia"),$R79&lt;&gt;"",$R79&lt;&gt;"No aplica"),"Revisar categoría de incidencia",IF(AND($L79="Pendiente de captura",OR($S79="",$U79="")),"Definir siguiente acción","Completa"))))))),"")</f>
        <v/>
      </c>
      <c r="Z79" s="24">
        <f>IFERROR(IF($A79="","",COUNTIF($A$6:$A$105,$A79)),"")</f>
        <v/>
      </c>
      <c r="AA79" s="23">
        <f>IFERROR(IF($A79="","",IF(OR($E79="",$F79="",$G79="",$H79="",$I79=""),"Sin datos",IF($H79&lt;&gt;$E79,"Fuera de ventana",IF(AND($I79&gt;=$F79,$I79&lt;=$G79),"Dentro de ventana","Fuera de ventana")))),"Revisar datos")</f>
        <v/>
      </c>
      <c r="AB79" s="23">
        <f>IFERROR(IF($A79="","",IF(OR($L79="No entregado",$L79="Reprogramado",$L79="Pendiente de captura",AND($Q79&lt;&gt;"",$Q79&lt;&gt;"Sin incidencia",$R79&lt;&gt;"Cerrada")),"Sí","No")),"")</f>
        <v/>
      </c>
      <c r="AC79" s="23">
        <f>IFERROR(IF($A79="","",IF(NOT(ISNUMBER('Catálogos'!$N$6)),"Sin umbral",IF(AND($L79&lt;&gt;"Entregado",$Z79&gt;='Catálogos'!$N$6),"Revisar","Sin alerta"))),"")</f>
        <v/>
      </c>
    </row>
    <row r="80" ht="30" customHeight="1">
      <c r="A80" s="17" t="n"/>
      <c r="B80" s="17" t="n"/>
      <c r="C80" s="18" t="n"/>
      <c r="D80" s="18" t="n"/>
      <c r="E80" s="19" t="n"/>
      <c r="F80" s="20" t="n"/>
      <c r="G80" s="20" t="n"/>
      <c r="H80" s="19" t="n"/>
      <c r="I80" s="20" t="n"/>
      <c r="J80" s="21" t="n"/>
      <c r="K80" s="17" t="n"/>
      <c r="L80" s="17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22" t="n"/>
      <c r="V80" s="18" t="n"/>
      <c r="W80" s="23">
        <f>IFERROR(IF($A80="","",IF($J80="",$A80,$A80&amp;"-"&amp;IFERROR(TEXT($J80,"0"),""))),"")</f>
        <v/>
      </c>
      <c r="X80" s="23">
        <f>IFERROR(IF($A80="","",IF($L80&lt;&gt;"Entregado","No aplica",IF(OR($N80="",$N80="Sin evidencia",$O80=""),"Pendiente","Registrada"))),"")</f>
        <v/>
      </c>
      <c r="Y80" s="23">
        <f>IFERROR(IF($A80="","",IF(OR($H80="",$J80="",$L80=""),"Falta fecha, intento o resultado",IF(AND($L80="Entregado",OR($M80="",$X80&lt;&gt;"Registrada")),"Completar receptor o evidencia",IF(AND(OR($L80="No entregado",$L80="Reprogramado"),OR($P80="",$P80="No aplica")),"Indicar motivo de no entrega o reprogramación",IF(AND($Q80&lt;&gt;"",$Q80&lt;&gt;"Sin incidencia",OR($R80="",$R80="No aplica")),"Actualizar incidencia",IF(AND(OR($Q80="",$Q80="Sin incidencia"),$R80&lt;&gt;"",$R80&lt;&gt;"No aplica"),"Revisar categoría de incidencia",IF(AND($L80="Pendiente de captura",OR($S80="",$U80="")),"Definir siguiente acción","Completa"))))))),"")</f>
        <v/>
      </c>
      <c r="Z80" s="24">
        <f>IFERROR(IF($A80="","",COUNTIF($A$6:$A$105,$A80)),"")</f>
        <v/>
      </c>
      <c r="AA80" s="23">
        <f>IFERROR(IF($A80="","",IF(OR($E80="",$F80="",$G80="",$H80="",$I80=""),"Sin datos",IF($H80&lt;&gt;$E80,"Fuera de ventana",IF(AND($I80&gt;=$F80,$I80&lt;=$G80),"Dentro de ventana","Fuera de ventana")))),"Revisar datos")</f>
        <v/>
      </c>
      <c r="AB80" s="23">
        <f>IFERROR(IF($A80="","",IF(OR($L80="No entregado",$L80="Reprogramado",$L80="Pendiente de captura",AND($Q80&lt;&gt;"",$Q80&lt;&gt;"Sin incidencia",$R80&lt;&gt;"Cerrada")),"Sí","No")),"")</f>
        <v/>
      </c>
      <c r="AC80" s="23">
        <f>IFERROR(IF($A80="","",IF(NOT(ISNUMBER('Catálogos'!$N$6)),"Sin umbral",IF(AND($L80&lt;&gt;"Entregado",$Z80&gt;='Catálogos'!$N$6),"Revisar","Sin alerta"))),"")</f>
        <v/>
      </c>
    </row>
    <row r="81" ht="30" customHeight="1">
      <c r="A81" s="17" t="n"/>
      <c r="B81" s="17" t="n"/>
      <c r="C81" s="18" t="n"/>
      <c r="D81" s="18" t="n"/>
      <c r="E81" s="19" t="n"/>
      <c r="F81" s="20" t="n"/>
      <c r="G81" s="20" t="n"/>
      <c r="H81" s="19" t="n"/>
      <c r="I81" s="20" t="n"/>
      <c r="J81" s="21" t="n"/>
      <c r="K81" s="17" t="n"/>
      <c r="L81" s="17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22" t="n"/>
      <c r="V81" s="18" t="n"/>
      <c r="W81" s="23">
        <f>IFERROR(IF($A81="","",IF($J81="",$A81,$A81&amp;"-"&amp;IFERROR(TEXT($J81,"0"),""))),"")</f>
        <v/>
      </c>
      <c r="X81" s="23">
        <f>IFERROR(IF($A81="","",IF($L81&lt;&gt;"Entregado","No aplica",IF(OR($N81="",$N81="Sin evidencia",$O81=""),"Pendiente","Registrada"))),"")</f>
        <v/>
      </c>
      <c r="Y81" s="23">
        <f>IFERROR(IF($A81="","",IF(OR($H81="",$J81="",$L81=""),"Falta fecha, intento o resultado",IF(AND($L81="Entregado",OR($M81="",$X81&lt;&gt;"Registrada")),"Completar receptor o evidencia",IF(AND(OR($L81="No entregado",$L81="Reprogramado"),OR($P81="",$P81="No aplica")),"Indicar motivo de no entrega o reprogramación",IF(AND($Q81&lt;&gt;"",$Q81&lt;&gt;"Sin incidencia",OR($R81="",$R81="No aplica")),"Actualizar incidencia",IF(AND(OR($Q81="",$Q81="Sin incidencia"),$R81&lt;&gt;"",$R81&lt;&gt;"No aplica"),"Revisar categoría de incidencia",IF(AND($L81="Pendiente de captura",OR($S81="",$U81="")),"Definir siguiente acción","Completa"))))))),"")</f>
        <v/>
      </c>
      <c r="Z81" s="24">
        <f>IFERROR(IF($A81="","",COUNTIF($A$6:$A$105,$A81)),"")</f>
        <v/>
      </c>
      <c r="AA81" s="23">
        <f>IFERROR(IF($A81="","",IF(OR($E81="",$F81="",$G81="",$H81="",$I81=""),"Sin datos",IF($H81&lt;&gt;$E81,"Fuera de ventana",IF(AND($I81&gt;=$F81,$I81&lt;=$G81),"Dentro de ventana","Fuera de ventana")))),"Revisar datos")</f>
        <v/>
      </c>
      <c r="AB81" s="23">
        <f>IFERROR(IF($A81="","",IF(OR($L81="No entregado",$L81="Reprogramado",$L81="Pendiente de captura",AND($Q81&lt;&gt;"",$Q81&lt;&gt;"Sin incidencia",$R81&lt;&gt;"Cerrada")),"Sí","No")),"")</f>
        <v/>
      </c>
      <c r="AC81" s="23">
        <f>IFERROR(IF($A81="","",IF(NOT(ISNUMBER('Catálogos'!$N$6)),"Sin umbral",IF(AND($L81&lt;&gt;"Entregado",$Z81&gt;='Catálogos'!$N$6),"Revisar","Sin alerta"))),"")</f>
        <v/>
      </c>
    </row>
    <row r="82" ht="30" customHeight="1">
      <c r="A82" s="17" t="n"/>
      <c r="B82" s="17" t="n"/>
      <c r="C82" s="18" t="n"/>
      <c r="D82" s="18" t="n"/>
      <c r="E82" s="19" t="n"/>
      <c r="F82" s="20" t="n"/>
      <c r="G82" s="20" t="n"/>
      <c r="H82" s="19" t="n"/>
      <c r="I82" s="20" t="n"/>
      <c r="J82" s="21" t="n"/>
      <c r="K82" s="17" t="n"/>
      <c r="L82" s="17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22" t="n"/>
      <c r="V82" s="18" t="n"/>
      <c r="W82" s="23">
        <f>IFERROR(IF($A82="","",IF($J82="",$A82,$A82&amp;"-"&amp;IFERROR(TEXT($J82,"0"),""))),"")</f>
        <v/>
      </c>
      <c r="X82" s="23">
        <f>IFERROR(IF($A82="","",IF($L82&lt;&gt;"Entregado","No aplica",IF(OR($N82="",$N82="Sin evidencia",$O82=""),"Pendiente","Registrada"))),"")</f>
        <v/>
      </c>
      <c r="Y82" s="23">
        <f>IFERROR(IF($A82="","",IF(OR($H82="",$J82="",$L82=""),"Falta fecha, intento o resultado",IF(AND($L82="Entregado",OR($M82="",$X82&lt;&gt;"Registrada")),"Completar receptor o evidencia",IF(AND(OR($L82="No entregado",$L82="Reprogramado"),OR($P82="",$P82="No aplica")),"Indicar motivo de no entrega o reprogramación",IF(AND($Q82&lt;&gt;"",$Q82&lt;&gt;"Sin incidencia",OR($R82="",$R82="No aplica")),"Actualizar incidencia",IF(AND(OR($Q82="",$Q82="Sin incidencia"),$R82&lt;&gt;"",$R82&lt;&gt;"No aplica"),"Revisar categoría de incidencia",IF(AND($L82="Pendiente de captura",OR($S82="",$U82="")),"Definir siguiente acción","Completa"))))))),"")</f>
        <v/>
      </c>
      <c r="Z82" s="24">
        <f>IFERROR(IF($A82="","",COUNTIF($A$6:$A$105,$A82)),"")</f>
        <v/>
      </c>
      <c r="AA82" s="23">
        <f>IFERROR(IF($A82="","",IF(OR($E82="",$F82="",$G82="",$H82="",$I82=""),"Sin datos",IF($H82&lt;&gt;$E82,"Fuera de ventana",IF(AND($I82&gt;=$F82,$I82&lt;=$G82),"Dentro de ventana","Fuera de ventana")))),"Revisar datos")</f>
        <v/>
      </c>
      <c r="AB82" s="23">
        <f>IFERROR(IF($A82="","",IF(OR($L82="No entregado",$L82="Reprogramado",$L82="Pendiente de captura",AND($Q82&lt;&gt;"",$Q82&lt;&gt;"Sin incidencia",$R82&lt;&gt;"Cerrada")),"Sí","No")),"")</f>
        <v/>
      </c>
      <c r="AC82" s="23">
        <f>IFERROR(IF($A82="","",IF(NOT(ISNUMBER('Catálogos'!$N$6)),"Sin umbral",IF(AND($L82&lt;&gt;"Entregado",$Z82&gt;='Catálogos'!$N$6),"Revisar","Sin alerta"))),"")</f>
        <v/>
      </c>
    </row>
    <row r="83" ht="30" customHeight="1">
      <c r="A83" s="17" t="n"/>
      <c r="B83" s="17" t="n"/>
      <c r="C83" s="18" t="n"/>
      <c r="D83" s="18" t="n"/>
      <c r="E83" s="19" t="n"/>
      <c r="F83" s="20" t="n"/>
      <c r="G83" s="20" t="n"/>
      <c r="H83" s="19" t="n"/>
      <c r="I83" s="20" t="n"/>
      <c r="J83" s="21" t="n"/>
      <c r="K83" s="17" t="n"/>
      <c r="L83" s="17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22" t="n"/>
      <c r="V83" s="18" t="n"/>
      <c r="W83" s="23">
        <f>IFERROR(IF($A83="","",IF($J83="",$A83,$A83&amp;"-"&amp;IFERROR(TEXT($J83,"0"),""))),"")</f>
        <v/>
      </c>
      <c r="X83" s="23">
        <f>IFERROR(IF($A83="","",IF($L83&lt;&gt;"Entregado","No aplica",IF(OR($N83="",$N83="Sin evidencia",$O83=""),"Pendiente","Registrada"))),"")</f>
        <v/>
      </c>
      <c r="Y83" s="23">
        <f>IFERROR(IF($A83="","",IF(OR($H83="",$J83="",$L83=""),"Falta fecha, intento o resultado",IF(AND($L83="Entregado",OR($M83="",$X83&lt;&gt;"Registrada")),"Completar receptor o evidencia",IF(AND(OR($L83="No entregado",$L83="Reprogramado"),OR($P83="",$P83="No aplica")),"Indicar motivo de no entrega o reprogramación",IF(AND($Q83&lt;&gt;"",$Q83&lt;&gt;"Sin incidencia",OR($R83="",$R83="No aplica")),"Actualizar incidencia",IF(AND(OR($Q83="",$Q83="Sin incidencia"),$R83&lt;&gt;"",$R83&lt;&gt;"No aplica"),"Revisar categoría de incidencia",IF(AND($L83="Pendiente de captura",OR($S83="",$U83="")),"Definir siguiente acción","Completa"))))))),"")</f>
        <v/>
      </c>
      <c r="Z83" s="24">
        <f>IFERROR(IF($A83="","",COUNTIF($A$6:$A$105,$A83)),"")</f>
        <v/>
      </c>
      <c r="AA83" s="23">
        <f>IFERROR(IF($A83="","",IF(OR($E83="",$F83="",$G83="",$H83="",$I83=""),"Sin datos",IF($H83&lt;&gt;$E83,"Fuera de ventana",IF(AND($I83&gt;=$F83,$I83&lt;=$G83),"Dentro de ventana","Fuera de ventana")))),"Revisar datos")</f>
        <v/>
      </c>
      <c r="AB83" s="23">
        <f>IFERROR(IF($A83="","",IF(OR($L83="No entregado",$L83="Reprogramado",$L83="Pendiente de captura",AND($Q83&lt;&gt;"",$Q83&lt;&gt;"Sin incidencia",$R83&lt;&gt;"Cerrada")),"Sí","No")),"")</f>
        <v/>
      </c>
      <c r="AC83" s="23">
        <f>IFERROR(IF($A83="","",IF(NOT(ISNUMBER('Catálogos'!$N$6)),"Sin umbral",IF(AND($L83&lt;&gt;"Entregado",$Z83&gt;='Catálogos'!$N$6),"Revisar","Sin alerta"))),"")</f>
        <v/>
      </c>
    </row>
    <row r="84" ht="30" customHeight="1">
      <c r="A84" s="17" t="n"/>
      <c r="B84" s="17" t="n"/>
      <c r="C84" s="18" t="n"/>
      <c r="D84" s="18" t="n"/>
      <c r="E84" s="19" t="n"/>
      <c r="F84" s="20" t="n"/>
      <c r="G84" s="20" t="n"/>
      <c r="H84" s="19" t="n"/>
      <c r="I84" s="20" t="n"/>
      <c r="J84" s="21" t="n"/>
      <c r="K84" s="17" t="n"/>
      <c r="L84" s="17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22" t="n"/>
      <c r="V84" s="18" t="n"/>
      <c r="W84" s="23">
        <f>IFERROR(IF($A84="","",IF($J84="",$A84,$A84&amp;"-"&amp;IFERROR(TEXT($J84,"0"),""))),"")</f>
        <v/>
      </c>
      <c r="X84" s="23">
        <f>IFERROR(IF($A84="","",IF($L84&lt;&gt;"Entregado","No aplica",IF(OR($N84="",$N84="Sin evidencia",$O84=""),"Pendiente","Registrada"))),"")</f>
        <v/>
      </c>
      <c r="Y84" s="23">
        <f>IFERROR(IF($A84="","",IF(OR($H84="",$J84="",$L84=""),"Falta fecha, intento o resultado",IF(AND($L84="Entregado",OR($M84="",$X84&lt;&gt;"Registrada")),"Completar receptor o evidencia",IF(AND(OR($L84="No entregado",$L84="Reprogramado"),OR($P84="",$P84="No aplica")),"Indicar motivo de no entrega o reprogramación",IF(AND($Q84&lt;&gt;"",$Q84&lt;&gt;"Sin incidencia",OR($R84="",$R84="No aplica")),"Actualizar incidencia",IF(AND(OR($Q84="",$Q84="Sin incidencia"),$R84&lt;&gt;"",$R84&lt;&gt;"No aplica"),"Revisar categoría de incidencia",IF(AND($L84="Pendiente de captura",OR($S84="",$U84="")),"Definir siguiente acción","Completa"))))))),"")</f>
        <v/>
      </c>
      <c r="Z84" s="24">
        <f>IFERROR(IF($A84="","",COUNTIF($A$6:$A$105,$A84)),"")</f>
        <v/>
      </c>
      <c r="AA84" s="23">
        <f>IFERROR(IF($A84="","",IF(OR($E84="",$F84="",$G84="",$H84="",$I84=""),"Sin datos",IF($H84&lt;&gt;$E84,"Fuera de ventana",IF(AND($I84&gt;=$F84,$I84&lt;=$G84),"Dentro de ventana","Fuera de ventana")))),"Revisar datos")</f>
        <v/>
      </c>
      <c r="AB84" s="23">
        <f>IFERROR(IF($A84="","",IF(OR($L84="No entregado",$L84="Reprogramado",$L84="Pendiente de captura",AND($Q84&lt;&gt;"",$Q84&lt;&gt;"Sin incidencia",$R84&lt;&gt;"Cerrada")),"Sí","No")),"")</f>
        <v/>
      </c>
      <c r="AC84" s="23">
        <f>IFERROR(IF($A84="","",IF(NOT(ISNUMBER('Catálogos'!$N$6)),"Sin umbral",IF(AND($L84&lt;&gt;"Entregado",$Z84&gt;='Catálogos'!$N$6),"Revisar","Sin alerta"))),"")</f>
        <v/>
      </c>
    </row>
    <row r="85" ht="30" customHeight="1">
      <c r="A85" s="17" t="n"/>
      <c r="B85" s="17" t="n"/>
      <c r="C85" s="18" t="n"/>
      <c r="D85" s="18" t="n"/>
      <c r="E85" s="19" t="n"/>
      <c r="F85" s="20" t="n"/>
      <c r="G85" s="20" t="n"/>
      <c r="H85" s="19" t="n"/>
      <c r="I85" s="20" t="n"/>
      <c r="J85" s="21" t="n"/>
      <c r="K85" s="17" t="n"/>
      <c r="L85" s="17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22" t="n"/>
      <c r="V85" s="18" t="n"/>
      <c r="W85" s="23">
        <f>IFERROR(IF($A85="","",IF($J85="",$A85,$A85&amp;"-"&amp;IFERROR(TEXT($J85,"0"),""))),"")</f>
        <v/>
      </c>
      <c r="X85" s="23">
        <f>IFERROR(IF($A85="","",IF($L85&lt;&gt;"Entregado","No aplica",IF(OR($N85="",$N85="Sin evidencia",$O85=""),"Pendiente","Registrada"))),"")</f>
        <v/>
      </c>
      <c r="Y85" s="23">
        <f>IFERROR(IF($A85="","",IF(OR($H85="",$J85="",$L85=""),"Falta fecha, intento o resultado",IF(AND($L85="Entregado",OR($M85="",$X85&lt;&gt;"Registrada")),"Completar receptor o evidencia",IF(AND(OR($L85="No entregado",$L85="Reprogramado"),OR($P85="",$P85="No aplica")),"Indicar motivo de no entrega o reprogramación",IF(AND($Q85&lt;&gt;"",$Q85&lt;&gt;"Sin incidencia",OR($R85="",$R85="No aplica")),"Actualizar incidencia",IF(AND(OR($Q85="",$Q85="Sin incidencia"),$R85&lt;&gt;"",$R85&lt;&gt;"No aplica"),"Revisar categoría de incidencia",IF(AND($L85="Pendiente de captura",OR($S85="",$U85="")),"Definir siguiente acción","Completa"))))))),"")</f>
        <v/>
      </c>
      <c r="Z85" s="24">
        <f>IFERROR(IF($A85="","",COUNTIF($A$6:$A$105,$A85)),"")</f>
        <v/>
      </c>
      <c r="AA85" s="23">
        <f>IFERROR(IF($A85="","",IF(OR($E85="",$F85="",$G85="",$H85="",$I85=""),"Sin datos",IF($H85&lt;&gt;$E85,"Fuera de ventana",IF(AND($I85&gt;=$F85,$I85&lt;=$G85),"Dentro de ventana","Fuera de ventana")))),"Revisar datos")</f>
        <v/>
      </c>
      <c r="AB85" s="23">
        <f>IFERROR(IF($A85="","",IF(OR($L85="No entregado",$L85="Reprogramado",$L85="Pendiente de captura",AND($Q85&lt;&gt;"",$Q85&lt;&gt;"Sin incidencia",$R85&lt;&gt;"Cerrada")),"Sí","No")),"")</f>
        <v/>
      </c>
      <c r="AC85" s="23">
        <f>IFERROR(IF($A85="","",IF(NOT(ISNUMBER('Catálogos'!$N$6)),"Sin umbral",IF(AND($L85&lt;&gt;"Entregado",$Z85&gt;='Catálogos'!$N$6),"Revisar","Sin alerta"))),"")</f>
        <v/>
      </c>
    </row>
    <row r="86" ht="30" customHeight="1">
      <c r="A86" s="17" t="n"/>
      <c r="B86" s="17" t="n"/>
      <c r="C86" s="18" t="n"/>
      <c r="D86" s="18" t="n"/>
      <c r="E86" s="19" t="n"/>
      <c r="F86" s="20" t="n"/>
      <c r="G86" s="20" t="n"/>
      <c r="H86" s="19" t="n"/>
      <c r="I86" s="20" t="n"/>
      <c r="J86" s="21" t="n"/>
      <c r="K86" s="17" t="n"/>
      <c r="L86" s="17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22" t="n"/>
      <c r="V86" s="18" t="n"/>
      <c r="W86" s="23">
        <f>IFERROR(IF($A86="","",IF($J86="",$A86,$A86&amp;"-"&amp;IFERROR(TEXT($J86,"0"),""))),"")</f>
        <v/>
      </c>
      <c r="X86" s="23">
        <f>IFERROR(IF($A86="","",IF($L86&lt;&gt;"Entregado","No aplica",IF(OR($N86="",$N86="Sin evidencia",$O86=""),"Pendiente","Registrada"))),"")</f>
        <v/>
      </c>
      <c r="Y86" s="23">
        <f>IFERROR(IF($A86="","",IF(OR($H86="",$J86="",$L86=""),"Falta fecha, intento o resultado",IF(AND($L86="Entregado",OR($M86="",$X86&lt;&gt;"Registrada")),"Completar receptor o evidencia",IF(AND(OR($L86="No entregado",$L86="Reprogramado"),OR($P86="",$P86="No aplica")),"Indicar motivo de no entrega o reprogramación",IF(AND($Q86&lt;&gt;"",$Q86&lt;&gt;"Sin incidencia",OR($R86="",$R86="No aplica")),"Actualizar incidencia",IF(AND(OR($Q86="",$Q86="Sin incidencia"),$R86&lt;&gt;"",$R86&lt;&gt;"No aplica"),"Revisar categoría de incidencia",IF(AND($L86="Pendiente de captura",OR($S86="",$U86="")),"Definir siguiente acción","Completa"))))))),"")</f>
        <v/>
      </c>
      <c r="Z86" s="24">
        <f>IFERROR(IF($A86="","",COUNTIF($A$6:$A$105,$A86)),"")</f>
        <v/>
      </c>
      <c r="AA86" s="23">
        <f>IFERROR(IF($A86="","",IF(OR($E86="",$F86="",$G86="",$H86="",$I86=""),"Sin datos",IF($H86&lt;&gt;$E86,"Fuera de ventana",IF(AND($I86&gt;=$F86,$I86&lt;=$G86),"Dentro de ventana","Fuera de ventana")))),"Revisar datos")</f>
        <v/>
      </c>
      <c r="AB86" s="23">
        <f>IFERROR(IF($A86="","",IF(OR($L86="No entregado",$L86="Reprogramado",$L86="Pendiente de captura",AND($Q86&lt;&gt;"",$Q86&lt;&gt;"Sin incidencia",$R86&lt;&gt;"Cerrada")),"Sí","No")),"")</f>
        <v/>
      </c>
      <c r="AC86" s="23">
        <f>IFERROR(IF($A86="","",IF(NOT(ISNUMBER('Catálogos'!$N$6)),"Sin umbral",IF(AND($L86&lt;&gt;"Entregado",$Z86&gt;='Catálogos'!$N$6),"Revisar","Sin alerta"))),"")</f>
        <v/>
      </c>
    </row>
    <row r="87" ht="30" customHeight="1">
      <c r="A87" s="17" t="n"/>
      <c r="B87" s="17" t="n"/>
      <c r="C87" s="18" t="n"/>
      <c r="D87" s="18" t="n"/>
      <c r="E87" s="19" t="n"/>
      <c r="F87" s="20" t="n"/>
      <c r="G87" s="20" t="n"/>
      <c r="H87" s="19" t="n"/>
      <c r="I87" s="20" t="n"/>
      <c r="J87" s="21" t="n"/>
      <c r="K87" s="17" t="n"/>
      <c r="L87" s="17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22" t="n"/>
      <c r="V87" s="18" t="n"/>
      <c r="W87" s="23">
        <f>IFERROR(IF($A87="","",IF($J87="",$A87,$A87&amp;"-"&amp;IFERROR(TEXT($J87,"0"),""))),"")</f>
        <v/>
      </c>
      <c r="X87" s="23">
        <f>IFERROR(IF($A87="","",IF($L87&lt;&gt;"Entregado","No aplica",IF(OR($N87="",$N87="Sin evidencia",$O87=""),"Pendiente","Registrada"))),"")</f>
        <v/>
      </c>
      <c r="Y87" s="23">
        <f>IFERROR(IF($A87="","",IF(OR($H87="",$J87="",$L87=""),"Falta fecha, intento o resultado",IF(AND($L87="Entregado",OR($M87="",$X87&lt;&gt;"Registrada")),"Completar receptor o evidencia",IF(AND(OR($L87="No entregado",$L87="Reprogramado"),OR($P87="",$P87="No aplica")),"Indicar motivo de no entrega o reprogramación",IF(AND($Q87&lt;&gt;"",$Q87&lt;&gt;"Sin incidencia",OR($R87="",$R87="No aplica")),"Actualizar incidencia",IF(AND(OR($Q87="",$Q87="Sin incidencia"),$R87&lt;&gt;"",$R87&lt;&gt;"No aplica"),"Revisar categoría de incidencia",IF(AND($L87="Pendiente de captura",OR($S87="",$U87="")),"Definir siguiente acción","Completa"))))))),"")</f>
        <v/>
      </c>
      <c r="Z87" s="24">
        <f>IFERROR(IF($A87="","",COUNTIF($A$6:$A$105,$A87)),"")</f>
        <v/>
      </c>
      <c r="AA87" s="23">
        <f>IFERROR(IF($A87="","",IF(OR($E87="",$F87="",$G87="",$H87="",$I87=""),"Sin datos",IF($H87&lt;&gt;$E87,"Fuera de ventana",IF(AND($I87&gt;=$F87,$I87&lt;=$G87),"Dentro de ventana","Fuera de ventana")))),"Revisar datos")</f>
        <v/>
      </c>
      <c r="AB87" s="23">
        <f>IFERROR(IF($A87="","",IF(OR($L87="No entregado",$L87="Reprogramado",$L87="Pendiente de captura",AND($Q87&lt;&gt;"",$Q87&lt;&gt;"Sin incidencia",$R87&lt;&gt;"Cerrada")),"Sí","No")),"")</f>
        <v/>
      </c>
      <c r="AC87" s="23">
        <f>IFERROR(IF($A87="","",IF(NOT(ISNUMBER('Catálogos'!$N$6)),"Sin umbral",IF(AND($L87&lt;&gt;"Entregado",$Z87&gt;='Catálogos'!$N$6),"Revisar","Sin alerta"))),"")</f>
        <v/>
      </c>
    </row>
    <row r="88" ht="30" customHeight="1">
      <c r="A88" s="17" t="n"/>
      <c r="B88" s="17" t="n"/>
      <c r="C88" s="18" t="n"/>
      <c r="D88" s="18" t="n"/>
      <c r="E88" s="19" t="n"/>
      <c r="F88" s="20" t="n"/>
      <c r="G88" s="20" t="n"/>
      <c r="H88" s="19" t="n"/>
      <c r="I88" s="20" t="n"/>
      <c r="J88" s="21" t="n"/>
      <c r="K88" s="17" t="n"/>
      <c r="L88" s="17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22" t="n"/>
      <c r="V88" s="18" t="n"/>
      <c r="W88" s="23">
        <f>IFERROR(IF($A88="","",IF($J88="",$A88,$A88&amp;"-"&amp;IFERROR(TEXT($J88,"0"),""))),"")</f>
        <v/>
      </c>
      <c r="X88" s="23">
        <f>IFERROR(IF($A88="","",IF($L88&lt;&gt;"Entregado","No aplica",IF(OR($N88="",$N88="Sin evidencia",$O88=""),"Pendiente","Registrada"))),"")</f>
        <v/>
      </c>
      <c r="Y88" s="23">
        <f>IFERROR(IF($A88="","",IF(OR($H88="",$J88="",$L88=""),"Falta fecha, intento o resultado",IF(AND($L88="Entregado",OR($M88="",$X88&lt;&gt;"Registrada")),"Completar receptor o evidencia",IF(AND(OR($L88="No entregado",$L88="Reprogramado"),OR($P88="",$P88="No aplica")),"Indicar motivo de no entrega o reprogramación",IF(AND($Q88&lt;&gt;"",$Q88&lt;&gt;"Sin incidencia",OR($R88="",$R88="No aplica")),"Actualizar incidencia",IF(AND(OR($Q88="",$Q88="Sin incidencia"),$R88&lt;&gt;"",$R88&lt;&gt;"No aplica"),"Revisar categoría de incidencia",IF(AND($L88="Pendiente de captura",OR($S88="",$U88="")),"Definir siguiente acción","Completa"))))))),"")</f>
        <v/>
      </c>
      <c r="Z88" s="24">
        <f>IFERROR(IF($A88="","",COUNTIF($A$6:$A$105,$A88)),"")</f>
        <v/>
      </c>
      <c r="AA88" s="23">
        <f>IFERROR(IF($A88="","",IF(OR($E88="",$F88="",$G88="",$H88="",$I88=""),"Sin datos",IF($H88&lt;&gt;$E88,"Fuera de ventana",IF(AND($I88&gt;=$F88,$I88&lt;=$G88),"Dentro de ventana","Fuera de ventana")))),"Revisar datos")</f>
        <v/>
      </c>
      <c r="AB88" s="23">
        <f>IFERROR(IF($A88="","",IF(OR($L88="No entregado",$L88="Reprogramado",$L88="Pendiente de captura",AND($Q88&lt;&gt;"",$Q88&lt;&gt;"Sin incidencia",$R88&lt;&gt;"Cerrada")),"Sí","No")),"")</f>
        <v/>
      </c>
      <c r="AC88" s="23">
        <f>IFERROR(IF($A88="","",IF(NOT(ISNUMBER('Catálogos'!$N$6)),"Sin umbral",IF(AND($L88&lt;&gt;"Entregado",$Z88&gt;='Catálogos'!$N$6),"Revisar","Sin alerta"))),"")</f>
        <v/>
      </c>
    </row>
    <row r="89" ht="30" customHeight="1">
      <c r="A89" s="17" t="n"/>
      <c r="B89" s="17" t="n"/>
      <c r="C89" s="18" t="n"/>
      <c r="D89" s="18" t="n"/>
      <c r="E89" s="19" t="n"/>
      <c r="F89" s="20" t="n"/>
      <c r="G89" s="20" t="n"/>
      <c r="H89" s="19" t="n"/>
      <c r="I89" s="20" t="n"/>
      <c r="J89" s="21" t="n"/>
      <c r="K89" s="17" t="n"/>
      <c r="L89" s="17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22" t="n"/>
      <c r="V89" s="18" t="n"/>
      <c r="W89" s="23">
        <f>IFERROR(IF($A89="","",IF($J89="",$A89,$A89&amp;"-"&amp;IFERROR(TEXT($J89,"0"),""))),"")</f>
        <v/>
      </c>
      <c r="X89" s="23">
        <f>IFERROR(IF($A89="","",IF($L89&lt;&gt;"Entregado","No aplica",IF(OR($N89="",$N89="Sin evidencia",$O89=""),"Pendiente","Registrada"))),"")</f>
        <v/>
      </c>
      <c r="Y89" s="23">
        <f>IFERROR(IF($A89="","",IF(OR($H89="",$J89="",$L89=""),"Falta fecha, intento o resultado",IF(AND($L89="Entregado",OR($M89="",$X89&lt;&gt;"Registrada")),"Completar receptor o evidencia",IF(AND(OR($L89="No entregado",$L89="Reprogramado"),OR($P89="",$P89="No aplica")),"Indicar motivo de no entrega o reprogramación",IF(AND($Q89&lt;&gt;"",$Q89&lt;&gt;"Sin incidencia",OR($R89="",$R89="No aplica")),"Actualizar incidencia",IF(AND(OR($Q89="",$Q89="Sin incidencia"),$R89&lt;&gt;"",$R89&lt;&gt;"No aplica"),"Revisar categoría de incidencia",IF(AND($L89="Pendiente de captura",OR($S89="",$U89="")),"Definir siguiente acción","Completa"))))))),"")</f>
        <v/>
      </c>
      <c r="Z89" s="24">
        <f>IFERROR(IF($A89="","",COUNTIF($A$6:$A$105,$A89)),"")</f>
        <v/>
      </c>
      <c r="AA89" s="23">
        <f>IFERROR(IF($A89="","",IF(OR($E89="",$F89="",$G89="",$H89="",$I89=""),"Sin datos",IF($H89&lt;&gt;$E89,"Fuera de ventana",IF(AND($I89&gt;=$F89,$I89&lt;=$G89),"Dentro de ventana","Fuera de ventana")))),"Revisar datos")</f>
        <v/>
      </c>
      <c r="AB89" s="23">
        <f>IFERROR(IF($A89="","",IF(OR($L89="No entregado",$L89="Reprogramado",$L89="Pendiente de captura",AND($Q89&lt;&gt;"",$Q89&lt;&gt;"Sin incidencia",$R89&lt;&gt;"Cerrada")),"Sí","No")),"")</f>
        <v/>
      </c>
      <c r="AC89" s="23">
        <f>IFERROR(IF($A89="","",IF(NOT(ISNUMBER('Catálogos'!$N$6)),"Sin umbral",IF(AND($L89&lt;&gt;"Entregado",$Z89&gt;='Catálogos'!$N$6),"Revisar","Sin alerta"))),"")</f>
        <v/>
      </c>
    </row>
    <row r="90" ht="30" customHeight="1">
      <c r="A90" s="17" t="n"/>
      <c r="B90" s="17" t="n"/>
      <c r="C90" s="18" t="n"/>
      <c r="D90" s="18" t="n"/>
      <c r="E90" s="19" t="n"/>
      <c r="F90" s="20" t="n"/>
      <c r="G90" s="20" t="n"/>
      <c r="H90" s="19" t="n"/>
      <c r="I90" s="20" t="n"/>
      <c r="J90" s="21" t="n"/>
      <c r="K90" s="17" t="n"/>
      <c r="L90" s="17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22" t="n"/>
      <c r="V90" s="18" t="n"/>
      <c r="W90" s="23">
        <f>IFERROR(IF($A90="","",IF($J90="",$A90,$A90&amp;"-"&amp;IFERROR(TEXT($J90,"0"),""))),"")</f>
        <v/>
      </c>
      <c r="X90" s="23">
        <f>IFERROR(IF($A90="","",IF($L90&lt;&gt;"Entregado","No aplica",IF(OR($N90="",$N90="Sin evidencia",$O90=""),"Pendiente","Registrada"))),"")</f>
        <v/>
      </c>
      <c r="Y90" s="23">
        <f>IFERROR(IF($A90="","",IF(OR($H90="",$J90="",$L90=""),"Falta fecha, intento o resultado",IF(AND($L90="Entregado",OR($M90="",$X90&lt;&gt;"Registrada")),"Completar receptor o evidencia",IF(AND(OR($L90="No entregado",$L90="Reprogramado"),OR($P90="",$P90="No aplica")),"Indicar motivo de no entrega o reprogramación",IF(AND($Q90&lt;&gt;"",$Q90&lt;&gt;"Sin incidencia",OR($R90="",$R90="No aplica")),"Actualizar incidencia",IF(AND(OR($Q90="",$Q90="Sin incidencia"),$R90&lt;&gt;"",$R90&lt;&gt;"No aplica"),"Revisar categoría de incidencia",IF(AND($L90="Pendiente de captura",OR($S90="",$U90="")),"Definir siguiente acción","Completa"))))))),"")</f>
        <v/>
      </c>
      <c r="Z90" s="24">
        <f>IFERROR(IF($A90="","",COUNTIF($A$6:$A$105,$A90)),"")</f>
        <v/>
      </c>
      <c r="AA90" s="23">
        <f>IFERROR(IF($A90="","",IF(OR($E90="",$F90="",$G90="",$H90="",$I90=""),"Sin datos",IF($H90&lt;&gt;$E90,"Fuera de ventana",IF(AND($I90&gt;=$F90,$I90&lt;=$G90),"Dentro de ventana","Fuera de ventana")))),"Revisar datos")</f>
        <v/>
      </c>
      <c r="AB90" s="23">
        <f>IFERROR(IF($A90="","",IF(OR($L90="No entregado",$L90="Reprogramado",$L90="Pendiente de captura",AND($Q90&lt;&gt;"",$Q90&lt;&gt;"Sin incidencia",$R90&lt;&gt;"Cerrada")),"Sí","No")),"")</f>
        <v/>
      </c>
      <c r="AC90" s="23">
        <f>IFERROR(IF($A90="","",IF(NOT(ISNUMBER('Catálogos'!$N$6)),"Sin umbral",IF(AND($L90&lt;&gt;"Entregado",$Z90&gt;='Catálogos'!$N$6),"Revisar","Sin alerta"))),"")</f>
        <v/>
      </c>
    </row>
    <row r="91" ht="30" customHeight="1">
      <c r="A91" s="17" t="n"/>
      <c r="B91" s="17" t="n"/>
      <c r="C91" s="18" t="n"/>
      <c r="D91" s="18" t="n"/>
      <c r="E91" s="19" t="n"/>
      <c r="F91" s="20" t="n"/>
      <c r="G91" s="20" t="n"/>
      <c r="H91" s="19" t="n"/>
      <c r="I91" s="20" t="n"/>
      <c r="J91" s="21" t="n"/>
      <c r="K91" s="17" t="n"/>
      <c r="L91" s="17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22" t="n"/>
      <c r="V91" s="18" t="n"/>
      <c r="W91" s="23">
        <f>IFERROR(IF($A91="","",IF($J91="",$A91,$A91&amp;"-"&amp;IFERROR(TEXT($J91,"0"),""))),"")</f>
        <v/>
      </c>
      <c r="X91" s="23">
        <f>IFERROR(IF($A91="","",IF($L91&lt;&gt;"Entregado","No aplica",IF(OR($N91="",$N91="Sin evidencia",$O91=""),"Pendiente","Registrada"))),"")</f>
        <v/>
      </c>
      <c r="Y91" s="23">
        <f>IFERROR(IF($A91="","",IF(OR($H91="",$J91="",$L91=""),"Falta fecha, intento o resultado",IF(AND($L91="Entregado",OR($M91="",$X91&lt;&gt;"Registrada")),"Completar receptor o evidencia",IF(AND(OR($L91="No entregado",$L91="Reprogramado"),OR($P91="",$P91="No aplica")),"Indicar motivo de no entrega o reprogramación",IF(AND($Q91&lt;&gt;"",$Q91&lt;&gt;"Sin incidencia",OR($R91="",$R91="No aplica")),"Actualizar incidencia",IF(AND(OR($Q91="",$Q91="Sin incidencia"),$R91&lt;&gt;"",$R91&lt;&gt;"No aplica"),"Revisar categoría de incidencia",IF(AND($L91="Pendiente de captura",OR($S91="",$U91="")),"Definir siguiente acción","Completa"))))))),"")</f>
        <v/>
      </c>
      <c r="Z91" s="24">
        <f>IFERROR(IF($A91="","",COUNTIF($A$6:$A$105,$A91)),"")</f>
        <v/>
      </c>
      <c r="AA91" s="23">
        <f>IFERROR(IF($A91="","",IF(OR($E91="",$F91="",$G91="",$H91="",$I91=""),"Sin datos",IF($H91&lt;&gt;$E91,"Fuera de ventana",IF(AND($I91&gt;=$F91,$I91&lt;=$G91),"Dentro de ventana","Fuera de ventana")))),"Revisar datos")</f>
        <v/>
      </c>
      <c r="AB91" s="23">
        <f>IFERROR(IF($A91="","",IF(OR($L91="No entregado",$L91="Reprogramado",$L91="Pendiente de captura",AND($Q91&lt;&gt;"",$Q91&lt;&gt;"Sin incidencia",$R91&lt;&gt;"Cerrada")),"Sí","No")),"")</f>
        <v/>
      </c>
      <c r="AC91" s="23">
        <f>IFERROR(IF($A91="","",IF(NOT(ISNUMBER('Catálogos'!$N$6)),"Sin umbral",IF(AND($L91&lt;&gt;"Entregado",$Z91&gt;='Catálogos'!$N$6),"Revisar","Sin alerta"))),"")</f>
        <v/>
      </c>
    </row>
    <row r="92" ht="30" customHeight="1">
      <c r="A92" s="17" t="n"/>
      <c r="B92" s="17" t="n"/>
      <c r="C92" s="18" t="n"/>
      <c r="D92" s="18" t="n"/>
      <c r="E92" s="19" t="n"/>
      <c r="F92" s="20" t="n"/>
      <c r="G92" s="20" t="n"/>
      <c r="H92" s="19" t="n"/>
      <c r="I92" s="20" t="n"/>
      <c r="J92" s="21" t="n"/>
      <c r="K92" s="17" t="n"/>
      <c r="L92" s="17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22" t="n"/>
      <c r="V92" s="18" t="n"/>
      <c r="W92" s="23">
        <f>IFERROR(IF($A92="","",IF($J92="",$A92,$A92&amp;"-"&amp;IFERROR(TEXT($J92,"0"),""))),"")</f>
        <v/>
      </c>
      <c r="X92" s="23">
        <f>IFERROR(IF($A92="","",IF($L92&lt;&gt;"Entregado","No aplica",IF(OR($N92="",$N92="Sin evidencia",$O92=""),"Pendiente","Registrada"))),"")</f>
        <v/>
      </c>
      <c r="Y92" s="23">
        <f>IFERROR(IF($A92="","",IF(OR($H92="",$J92="",$L92=""),"Falta fecha, intento o resultado",IF(AND($L92="Entregado",OR($M92="",$X92&lt;&gt;"Registrada")),"Completar receptor o evidencia",IF(AND(OR($L92="No entregado",$L92="Reprogramado"),OR($P92="",$P92="No aplica")),"Indicar motivo de no entrega o reprogramación",IF(AND($Q92&lt;&gt;"",$Q92&lt;&gt;"Sin incidencia",OR($R92="",$R92="No aplica")),"Actualizar incidencia",IF(AND(OR($Q92="",$Q92="Sin incidencia"),$R92&lt;&gt;"",$R92&lt;&gt;"No aplica"),"Revisar categoría de incidencia",IF(AND($L92="Pendiente de captura",OR($S92="",$U92="")),"Definir siguiente acción","Completa"))))))),"")</f>
        <v/>
      </c>
      <c r="Z92" s="24">
        <f>IFERROR(IF($A92="","",COUNTIF($A$6:$A$105,$A92)),"")</f>
        <v/>
      </c>
      <c r="AA92" s="23">
        <f>IFERROR(IF($A92="","",IF(OR($E92="",$F92="",$G92="",$H92="",$I92=""),"Sin datos",IF($H92&lt;&gt;$E92,"Fuera de ventana",IF(AND($I92&gt;=$F92,$I92&lt;=$G92),"Dentro de ventana","Fuera de ventana")))),"Revisar datos")</f>
        <v/>
      </c>
      <c r="AB92" s="23">
        <f>IFERROR(IF($A92="","",IF(OR($L92="No entregado",$L92="Reprogramado",$L92="Pendiente de captura",AND($Q92&lt;&gt;"",$Q92&lt;&gt;"Sin incidencia",$R92&lt;&gt;"Cerrada")),"Sí","No")),"")</f>
        <v/>
      </c>
      <c r="AC92" s="23">
        <f>IFERROR(IF($A92="","",IF(NOT(ISNUMBER('Catálogos'!$N$6)),"Sin umbral",IF(AND($L92&lt;&gt;"Entregado",$Z92&gt;='Catálogos'!$N$6),"Revisar","Sin alerta"))),"")</f>
        <v/>
      </c>
    </row>
    <row r="93" ht="30" customHeight="1">
      <c r="A93" s="17" t="n"/>
      <c r="B93" s="17" t="n"/>
      <c r="C93" s="18" t="n"/>
      <c r="D93" s="18" t="n"/>
      <c r="E93" s="19" t="n"/>
      <c r="F93" s="20" t="n"/>
      <c r="G93" s="20" t="n"/>
      <c r="H93" s="19" t="n"/>
      <c r="I93" s="20" t="n"/>
      <c r="J93" s="21" t="n"/>
      <c r="K93" s="17" t="n"/>
      <c r="L93" s="17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22" t="n"/>
      <c r="V93" s="18" t="n"/>
      <c r="W93" s="23">
        <f>IFERROR(IF($A93="","",IF($J93="",$A93,$A93&amp;"-"&amp;IFERROR(TEXT($J93,"0"),""))),"")</f>
        <v/>
      </c>
      <c r="X93" s="23">
        <f>IFERROR(IF($A93="","",IF($L93&lt;&gt;"Entregado","No aplica",IF(OR($N93="",$N93="Sin evidencia",$O93=""),"Pendiente","Registrada"))),"")</f>
        <v/>
      </c>
      <c r="Y93" s="23">
        <f>IFERROR(IF($A93="","",IF(OR($H93="",$J93="",$L93=""),"Falta fecha, intento o resultado",IF(AND($L93="Entregado",OR($M93="",$X93&lt;&gt;"Registrada")),"Completar receptor o evidencia",IF(AND(OR($L93="No entregado",$L93="Reprogramado"),OR($P93="",$P93="No aplica")),"Indicar motivo de no entrega o reprogramación",IF(AND($Q93&lt;&gt;"",$Q93&lt;&gt;"Sin incidencia",OR($R93="",$R93="No aplica")),"Actualizar incidencia",IF(AND(OR($Q93="",$Q93="Sin incidencia"),$R93&lt;&gt;"",$R93&lt;&gt;"No aplica"),"Revisar categoría de incidencia",IF(AND($L93="Pendiente de captura",OR($S93="",$U93="")),"Definir siguiente acción","Completa"))))))),"")</f>
        <v/>
      </c>
      <c r="Z93" s="24">
        <f>IFERROR(IF($A93="","",COUNTIF($A$6:$A$105,$A93)),"")</f>
        <v/>
      </c>
      <c r="AA93" s="23">
        <f>IFERROR(IF($A93="","",IF(OR($E93="",$F93="",$G93="",$H93="",$I93=""),"Sin datos",IF($H93&lt;&gt;$E93,"Fuera de ventana",IF(AND($I93&gt;=$F93,$I93&lt;=$G93),"Dentro de ventana","Fuera de ventana")))),"Revisar datos")</f>
        <v/>
      </c>
      <c r="AB93" s="23">
        <f>IFERROR(IF($A93="","",IF(OR($L93="No entregado",$L93="Reprogramado",$L93="Pendiente de captura",AND($Q93&lt;&gt;"",$Q93&lt;&gt;"Sin incidencia",$R93&lt;&gt;"Cerrada")),"Sí","No")),"")</f>
        <v/>
      </c>
      <c r="AC93" s="23">
        <f>IFERROR(IF($A93="","",IF(NOT(ISNUMBER('Catálogos'!$N$6)),"Sin umbral",IF(AND($L93&lt;&gt;"Entregado",$Z93&gt;='Catálogos'!$N$6),"Revisar","Sin alerta"))),"")</f>
        <v/>
      </c>
    </row>
    <row r="94" ht="30" customHeight="1">
      <c r="A94" s="17" t="n"/>
      <c r="B94" s="17" t="n"/>
      <c r="C94" s="18" t="n"/>
      <c r="D94" s="18" t="n"/>
      <c r="E94" s="19" t="n"/>
      <c r="F94" s="20" t="n"/>
      <c r="G94" s="20" t="n"/>
      <c r="H94" s="19" t="n"/>
      <c r="I94" s="20" t="n"/>
      <c r="J94" s="21" t="n"/>
      <c r="K94" s="17" t="n"/>
      <c r="L94" s="17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22" t="n"/>
      <c r="V94" s="18" t="n"/>
      <c r="W94" s="23">
        <f>IFERROR(IF($A94="","",IF($J94="",$A94,$A94&amp;"-"&amp;IFERROR(TEXT($J94,"0"),""))),"")</f>
        <v/>
      </c>
      <c r="X94" s="23">
        <f>IFERROR(IF($A94="","",IF($L94&lt;&gt;"Entregado","No aplica",IF(OR($N94="",$N94="Sin evidencia",$O94=""),"Pendiente","Registrada"))),"")</f>
        <v/>
      </c>
      <c r="Y94" s="23">
        <f>IFERROR(IF($A94="","",IF(OR($H94="",$J94="",$L94=""),"Falta fecha, intento o resultado",IF(AND($L94="Entregado",OR($M94="",$X94&lt;&gt;"Registrada")),"Completar receptor o evidencia",IF(AND(OR($L94="No entregado",$L94="Reprogramado"),OR($P94="",$P94="No aplica")),"Indicar motivo de no entrega o reprogramación",IF(AND($Q94&lt;&gt;"",$Q94&lt;&gt;"Sin incidencia",OR($R94="",$R94="No aplica")),"Actualizar incidencia",IF(AND(OR($Q94="",$Q94="Sin incidencia"),$R94&lt;&gt;"",$R94&lt;&gt;"No aplica"),"Revisar categoría de incidencia",IF(AND($L94="Pendiente de captura",OR($S94="",$U94="")),"Definir siguiente acción","Completa"))))))),"")</f>
        <v/>
      </c>
      <c r="Z94" s="24">
        <f>IFERROR(IF($A94="","",COUNTIF($A$6:$A$105,$A94)),"")</f>
        <v/>
      </c>
      <c r="AA94" s="23">
        <f>IFERROR(IF($A94="","",IF(OR($E94="",$F94="",$G94="",$H94="",$I94=""),"Sin datos",IF($H94&lt;&gt;$E94,"Fuera de ventana",IF(AND($I94&gt;=$F94,$I94&lt;=$G94),"Dentro de ventana","Fuera de ventana")))),"Revisar datos")</f>
        <v/>
      </c>
      <c r="AB94" s="23">
        <f>IFERROR(IF($A94="","",IF(OR($L94="No entregado",$L94="Reprogramado",$L94="Pendiente de captura",AND($Q94&lt;&gt;"",$Q94&lt;&gt;"Sin incidencia",$R94&lt;&gt;"Cerrada")),"Sí","No")),"")</f>
        <v/>
      </c>
      <c r="AC94" s="23">
        <f>IFERROR(IF($A94="","",IF(NOT(ISNUMBER('Catálogos'!$N$6)),"Sin umbral",IF(AND($L94&lt;&gt;"Entregado",$Z94&gt;='Catálogos'!$N$6),"Revisar","Sin alerta"))),"")</f>
        <v/>
      </c>
    </row>
    <row r="95" ht="30" customHeight="1">
      <c r="A95" s="17" t="n"/>
      <c r="B95" s="17" t="n"/>
      <c r="C95" s="18" t="n"/>
      <c r="D95" s="18" t="n"/>
      <c r="E95" s="19" t="n"/>
      <c r="F95" s="20" t="n"/>
      <c r="G95" s="20" t="n"/>
      <c r="H95" s="19" t="n"/>
      <c r="I95" s="20" t="n"/>
      <c r="J95" s="21" t="n"/>
      <c r="K95" s="17" t="n"/>
      <c r="L95" s="17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22" t="n"/>
      <c r="V95" s="18" t="n"/>
      <c r="W95" s="23">
        <f>IFERROR(IF($A95="","",IF($J95="",$A95,$A95&amp;"-"&amp;IFERROR(TEXT($J95,"0"),""))),"")</f>
        <v/>
      </c>
      <c r="X95" s="23">
        <f>IFERROR(IF($A95="","",IF($L95&lt;&gt;"Entregado","No aplica",IF(OR($N95="",$N95="Sin evidencia",$O95=""),"Pendiente","Registrada"))),"")</f>
        <v/>
      </c>
      <c r="Y95" s="23">
        <f>IFERROR(IF($A95="","",IF(OR($H95="",$J95="",$L95=""),"Falta fecha, intento o resultado",IF(AND($L95="Entregado",OR($M95="",$X95&lt;&gt;"Registrada")),"Completar receptor o evidencia",IF(AND(OR($L95="No entregado",$L95="Reprogramado"),OR($P95="",$P95="No aplica")),"Indicar motivo de no entrega o reprogramación",IF(AND($Q95&lt;&gt;"",$Q95&lt;&gt;"Sin incidencia",OR($R95="",$R95="No aplica")),"Actualizar incidencia",IF(AND(OR($Q95="",$Q95="Sin incidencia"),$R95&lt;&gt;"",$R95&lt;&gt;"No aplica"),"Revisar categoría de incidencia",IF(AND($L95="Pendiente de captura",OR($S95="",$U95="")),"Definir siguiente acción","Completa"))))))),"")</f>
        <v/>
      </c>
      <c r="Z95" s="24">
        <f>IFERROR(IF($A95="","",COUNTIF($A$6:$A$105,$A95)),"")</f>
        <v/>
      </c>
      <c r="AA95" s="23">
        <f>IFERROR(IF($A95="","",IF(OR($E95="",$F95="",$G95="",$H95="",$I95=""),"Sin datos",IF($H95&lt;&gt;$E95,"Fuera de ventana",IF(AND($I95&gt;=$F95,$I95&lt;=$G95),"Dentro de ventana","Fuera de ventana")))),"Revisar datos")</f>
        <v/>
      </c>
      <c r="AB95" s="23">
        <f>IFERROR(IF($A95="","",IF(OR($L95="No entregado",$L95="Reprogramado",$L95="Pendiente de captura",AND($Q95&lt;&gt;"",$Q95&lt;&gt;"Sin incidencia",$R95&lt;&gt;"Cerrada")),"Sí","No")),"")</f>
        <v/>
      </c>
      <c r="AC95" s="23">
        <f>IFERROR(IF($A95="","",IF(NOT(ISNUMBER('Catálogos'!$N$6)),"Sin umbral",IF(AND($L95&lt;&gt;"Entregado",$Z95&gt;='Catálogos'!$N$6),"Revisar","Sin alerta"))),"")</f>
        <v/>
      </c>
    </row>
    <row r="96" ht="30" customHeight="1">
      <c r="A96" s="17" t="n"/>
      <c r="B96" s="17" t="n"/>
      <c r="C96" s="18" t="n"/>
      <c r="D96" s="18" t="n"/>
      <c r="E96" s="19" t="n"/>
      <c r="F96" s="20" t="n"/>
      <c r="G96" s="20" t="n"/>
      <c r="H96" s="19" t="n"/>
      <c r="I96" s="20" t="n"/>
      <c r="J96" s="21" t="n"/>
      <c r="K96" s="17" t="n"/>
      <c r="L96" s="17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22" t="n"/>
      <c r="V96" s="18" t="n"/>
      <c r="W96" s="23">
        <f>IFERROR(IF($A96="","",IF($J96="",$A96,$A96&amp;"-"&amp;IFERROR(TEXT($J96,"0"),""))),"")</f>
        <v/>
      </c>
      <c r="X96" s="23">
        <f>IFERROR(IF($A96="","",IF($L96&lt;&gt;"Entregado","No aplica",IF(OR($N96="",$N96="Sin evidencia",$O96=""),"Pendiente","Registrada"))),"")</f>
        <v/>
      </c>
      <c r="Y96" s="23">
        <f>IFERROR(IF($A96="","",IF(OR($H96="",$J96="",$L96=""),"Falta fecha, intento o resultado",IF(AND($L96="Entregado",OR($M96="",$X96&lt;&gt;"Registrada")),"Completar receptor o evidencia",IF(AND(OR($L96="No entregado",$L96="Reprogramado"),OR($P96="",$P96="No aplica")),"Indicar motivo de no entrega o reprogramación",IF(AND($Q96&lt;&gt;"",$Q96&lt;&gt;"Sin incidencia",OR($R96="",$R96="No aplica")),"Actualizar incidencia",IF(AND(OR($Q96="",$Q96="Sin incidencia"),$R96&lt;&gt;"",$R96&lt;&gt;"No aplica"),"Revisar categoría de incidencia",IF(AND($L96="Pendiente de captura",OR($S96="",$U96="")),"Definir siguiente acción","Completa"))))))),"")</f>
        <v/>
      </c>
      <c r="Z96" s="24">
        <f>IFERROR(IF($A96="","",COUNTIF($A$6:$A$105,$A96)),"")</f>
        <v/>
      </c>
      <c r="AA96" s="23">
        <f>IFERROR(IF($A96="","",IF(OR($E96="",$F96="",$G96="",$H96="",$I96=""),"Sin datos",IF($H96&lt;&gt;$E96,"Fuera de ventana",IF(AND($I96&gt;=$F96,$I96&lt;=$G96),"Dentro de ventana","Fuera de ventana")))),"Revisar datos")</f>
        <v/>
      </c>
      <c r="AB96" s="23">
        <f>IFERROR(IF($A96="","",IF(OR($L96="No entregado",$L96="Reprogramado",$L96="Pendiente de captura",AND($Q96&lt;&gt;"",$Q96&lt;&gt;"Sin incidencia",$R96&lt;&gt;"Cerrada")),"Sí","No")),"")</f>
        <v/>
      </c>
      <c r="AC96" s="23">
        <f>IFERROR(IF($A96="","",IF(NOT(ISNUMBER('Catálogos'!$N$6)),"Sin umbral",IF(AND($L96&lt;&gt;"Entregado",$Z96&gt;='Catálogos'!$N$6),"Revisar","Sin alerta"))),"")</f>
        <v/>
      </c>
    </row>
    <row r="97" ht="30" customHeight="1">
      <c r="A97" s="17" t="n"/>
      <c r="B97" s="17" t="n"/>
      <c r="C97" s="18" t="n"/>
      <c r="D97" s="18" t="n"/>
      <c r="E97" s="19" t="n"/>
      <c r="F97" s="20" t="n"/>
      <c r="G97" s="20" t="n"/>
      <c r="H97" s="19" t="n"/>
      <c r="I97" s="20" t="n"/>
      <c r="J97" s="21" t="n"/>
      <c r="K97" s="17" t="n"/>
      <c r="L97" s="17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22" t="n"/>
      <c r="V97" s="18" t="n"/>
      <c r="W97" s="23">
        <f>IFERROR(IF($A97="","",IF($J97="",$A97,$A97&amp;"-"&amp;IFERROR(TEXT($J97,"0"),""))),"")</f>
        <v/>
      </c>
      <c r="X97" s="23">
        <f>IFERROR(IF($A97="","",IF($L97&lt;&gt;"Entregado","No aplica",IF(OR($N97="",$N97="Sin evidencia",$O97=""),"Pendiente","Registrada"))),"")</f>
        <v/>
      </c>
      <c r="Y97" s="23">
        <f>IFERROR(IF($A97="","",IF(OR($H97="",$J97="",$L97=""),"Falta fecha, intento o resultado",IF(AND($L97="Entregado",OR($M97="",$X97&lt;&gt;"Registrada")),"Completar receptor o evidencia",IF(AND(OR($L97="No entregado",$L97="Reprogramado"),OR($P97="",$P97="No aplica")),"Indicar motivo de no entrega o reprogramación",IF(AND($Q97&lt;&gt;"",$Q97&lt;&gt;"Sin incidencia",OR($R97="",$R97="No aplica")),"Actualizar incidencia",IF(AND(OR($Q97="",$Q97="Sin incidencia"),$R97&lt;&gt;"",$R97&lt;&gt;"No aplica"),"Revisar categoría de incidencia",IF(AND($L97="Pendiente de captura",OR($S97="",$U97="")),"Definir siguiente acción","Completa"))))))),"")</f>
        <v/>
      </c>
      <c r="Z97" s="24">
        <f>IFERROR(IF($A97="","",COUNTIF($A$6:$A$105,$A97)),"")</f>
        <v/>
      </c>
      <c r="AA97" s="23">
        <f>IFERROR(IF($A97="","",IF(OR($E97="",$F97="",$G97="",$H97="",$I97=""),"Sin datos",IF($H97&lt;&gt;$E97,"Fuera de ventana",IF(AND($I97&gt;=$F97,$I97&lt;=$G97),"Dentro de ventana","Fuera de ventana")))),"Revisar datos")</f>
        <v/>
      </c>
      <c r="AB97" s="23">
        <f>IFERROR(IF($A97="","",IF(OR($L97="No entregado",$L97="Reprogramado",$L97="Pendiente de captura",AND($Q97&lt;&gt;"",$Q97&lt;&gt;"Sin incidencia",$R97&lt;&gt;"Cerrada")),"Sí","No")),"")</f>
        <v/>
      </c>
      <c r="AC97" s="23">
        <f>IFERROR(IF($A97="","",IF(NOT(ISNUMBER('Catálogos'!$N$6)),"Sin umbral",IF(AND($L97&lt;&gt;"Entregado",$Z97&gt;='Catálogos'!$N$6),"Revisar","Sin alerta"))),"")</f>
        <v/>
      </c>
    </row>
    <row r="98" ht="30" customHeight="1">
      <c r="A98" s="17" t="n"/>
      <c r="B98" s="17" t="n"/>
      <c r="C98" s="18" t="n"/>
      <c r="D98" s="18" t="n"/>
      <c r="E98" s="19" t="n"/>
      <c r="F98" s="20" t="n"/>
      <c r="G98" s="20" t="n"/>
      <c r="H98" s="19" t="n"/>
      <c r="I98" s="20" t="n"/>
      <c r="J98" s="21" t="n"/>
      <c r="K98" s="17" t="n"/>
      <c r="L98" s="17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22" t="n"/>
      <c r="V98" s="18" t="n"/>
      <c r="W98" s="23">
        <f>IFERROR(IF($A98="","",IF($J98="",$A98,$A98&amp;"-"&amp;IFERROR(TEXT($J98,"0"),""))),"")</f>
        <v/>
      </c>
      <c r="X98" s="23">
        <f>IFERROR(IF($A98="","",IF($L98&lt;&gt;"Entregado","No aplica",IF(OR($N98="",$N98="Sin evidencia",$O98=""),"Pendiente","Registrada"))),"")</f>
        <v/>
      </c>
      <c r="Y98" s="23">
        <f>IFERROR(IF($A98="","",IF(OR($H98="",$J98="",$L98=""),"Falta fecha, intento o resultado",IF(AND($L98="Entregado",OR($M98="",$X98&lt;&gt;"Registrada")),"Completar receptor o evidencia",IF(AND(OR($L98="No entregado",$L98="Reprogramado"),OR($P98="",$P98="No aplica")),"Indicar motivo de no entrega o reprogramación",IF(AND($Q98&lt;&gt;"",$Q98&lt;&gt;"Sin incidencia",OR($R98="",$R98="No aplica")),"Actualizar incidencia",IF(AND(OR($Q98="",$Q98="Sin incidencia"),$R98&lt;&gt;"",$R98&lt;&gt;"No aplica"),"Revisar categoría de incidencia",IF(AND($L98="Pendiente de captura",OR($S98="",$U98="")),"Definir siguiente acción","Completa"))))))),"")</f>
        <v/>
      </c>
      <c r="Z98" s="24">
        <f>IFERROR(IF($A98="","",COUNTIF($A$6:$A$105,$A98)),"")</f>
        <v/>
      </c>
      <c r="AA98" s="23">
        <f>IFERROR(IF($A98="","",IF(OR($E98="",$F98="",$G98="",$H98="",$I98=""),"Sin datos",IF($H98&lt;&gt;$E98,"Fuera de ventana",IF(AND($I98&gt;=$F98,$I98&lt;=$G98),"Dentro de ventana","Fuera de ventana")))),"Revisar datos")</f>
        <v/>
      </c>
      <c r="AB98" s="23">
        <f>IFERROR(IF($A98="","",IF(OR($L98="No entregado",$L98="Reprogramado",$L98="Pendiente de captura",AND($Q98&lt;&gt;"",$Q98&lt;&gt;"Sin incidencia",$R98&lt;&gt;"Cerrada")),"Sí","No")),"")</f>
        <v/>
      </c>
      <c r="AC98" s="23">
        <f>IFERROR(IF($A98="","",IF(NOT(ISNUMBER('Catálogos'!$N$6)),"Sin umbral",IF(AND($L98&lt;&gt;"Entregado",$Z98&gt;='Catálogos'!$N$6),"Revisar","Sin alerta"))),"")</f>
        <v/>
      </c>
    </row>
    <row r="99" ht="30" customHeight="1">
      <c r="A99" s="17" t="n"/>
      <c r="B99" s="17" t="n"/>
      <c r="C99" s="18" t="n"/>
      <c r="D99" s="18" t="n"/>
      <c r="E99" s="19" t="n"/>
      <c r="F99" s="20" t="n"/>
      <c r="G99" s="20" t="n"/>
      <c r="H99" s="19" t="n"/>
      <c r="I99" s="20" t="n"/>
      <c r="J99" s="21" t="n"/>
      <c r="K99" s="17" t="n"/>
      <c r="L99" s="17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22" t="n"/>
      <c r="V99" s="18" t="n"/>
      <c r="W99" s="23">
        <f>IFERROR(IF($A99="","",IF($J99="",$A99,$A99&amp;"-"&amp;IFERROR(TEXT($J99,"0"),""))),"")</f>
        <v/>
      </c>
      <c r="X99" s="23">
        <f>IFERROR(IF($A99="","",IF($L99&lt;&gt;"Entregado","No aplica",IF(OR($N99="",$N99="Sin evidencia",$O99=""),"Pendiente","Registrada"))),"")</f>
        <v/>
      </c>
      <c r="Y99" s="23">
        <f>IFERROR(IF($A99="","",IF(OR($H99="",$J99="",$L99=""),"Falta fecha, intento o resultado",IF(AND($L99="Entregado",OR($M99="",$X99&lt;&gt;"Registrada")),"Completar receptor o evidencia",IF(AND(OR($L99="No entregado",$L99="Reprogramado"),OR($P99="",$P99="No aplica")),"Indicar motivo de no entrega o reprogramación",IF(AND($Q99&lt;&gt;"",$Q99&lt;&gt;"Sin incidencia",OR($R99="",$R99="No aplica")),"Actualizar incidencia",IF(AND(OR($Q99="",$Q99="Sin incidencia"),$R99&lt;&gt;"",$R99&lt;&gt;"No aplica"),"Revisar categoría de incidencia",IF(AND($L99="Pendiente de captura",OR($S99="",$U99="")),"Definir siguiente acción","Completa"))))))),"")</f>
        <v/>
      </c>
      <c r="Z99" s="24">
        <f>IFERROR(IF($A99="","",COUNTIF($A$6:$A$105,$A99)),"")</f>
        <v/>
      </c>
      <c r="AA99" s="23">
        <f>IFERROR(IF($A99="","",IF(OR($E99="",$F99="",$G99="",$H99="",$I99=""),"Sin datos",IF($H99&lt;&gt;$E99,"Fuera de ventana",IF(AND($I99&gt;=$F99,$I99&lt;=$G99),"Dentro de ventana","Fuera de ventana")))),"Revisar datos")</f>
        <v/>
      </c>
      <c r="AB99" s="23">
        <f>IFERROR(IF($A99="","",IF(OR($L99="No entregado",$L99="Reprogramado",$L99="Pendiente de captura",AND($Q99&lt;&gt;"",$Q99&lt;&gt;"Sin incidencia",$R99&lt;&gt;"Cerrada")),"Sí","No")),"")</f>
        <v/>
      </c>
      <c r="AC99" s="23">
        <f>IFERROR(IF($A99="","",IF(NOT(ISNUMBER('Catálogos'!$N$6)),"Sin umbral",IF(AND($L99&lt;&gt;"Entregado",$Z99&gt;='Catálogos'!$N$6),"Revisar","Sin alerta"))),"")</f>
        <v/>
      </c>
    </row>
    <row r="100" ht="30" customHeight="1">
      <c r="A100" s="17" t="n"/>
      <c r="B100" s="17" t="n"/>
      <c r="C100" s="18" t="n"/>
      <c r="D100" s="18" t="n"/>
      <c r="E100" s="19" t="n"/>
      <c r="F100" s="20" t="n"/>
      <c r="G100" s="20" t="n"/>
      <c r="H100" s="19" t="n"/>
      <c r="I100" s="20" t="n"/>
      <c r="J100" s="21" t="n"/>
      <c r="K100" s="17" t="n"/>
      <c r="L100" s="17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22" t="n"/>
      <c r="V100" s="18" t="n"/>
      <c r="W100" s="23">
        <f>IFERROR(IF($A100="","",IF($J100="",$A100,$A100&amp;"-"&amp;IFERROR(TEXT($J100,"0"),""))),"")</f>
        <v/>
      </c>
      <c r="X100" s="23">
        <f>IFERROR(IF($A100="","",IF($L100&lt;&gt;"Entregado","No aplica",IF(OR($N100="",$N100="Sin evidencia",$O100=""),"Pendiente","Registrada"))),"")</f>
        <v/>
      </c>
      <c r="Y100" s="23">
        <f>IFERROR(IF($A100="","",IF(OR($H100="",$J100="",$L100=""),"Falta fecha, intento o resultado",IF(AND($L100="Entregado",OR($M100="",$X100&lt;&gt;"Registrada")),"Completar receptor o evidencia",IF(AND(OR($L100="No entregado",$L100="Reprogramado"),OR($P100="",$P100="No aplica")),"Indicar motivo de no entrega o reprogramación",IF(AND($Q100&lt;&gt;"",$Q100&lt;&gt;"Sin incidencia",OR($R100="",$R100="No aplica")),"Actualizar incidencia",IF(AND(OR($Q100="",$Q100="Sin incidencia"),$R100&lt;&gt;"",$R100&lt;&gt;"No aplica"),"Revisar categoría de incidencia",IF(AND($L100="Pendiente de captura",OR($S100="",$U100="")),"Definir siguiente acción","Completa"))))))),"")</f>
        <v/>
      </c>
      <c r="Z100" s="24">
        <f>IFERROR(IF($A100="","",COUNTIF($A$6:$A$105,$A100)),"")</f>
        <v/>
      </c>
      <c r="AA100" s="23">
        <f>IFERROR(IF($A100="","",IF(OR($E100="",$F100="",$G100="",$H100="",$I100=""),"Sin datos",IF($H100&lt;&gt;$E100,"Fuera de ventana",IF(AND($I100&gt;=$F100,$I100&lt;=$G100),"Dentro de ventana","Fuera de ventana")))),"Revisar datos")</f>
        <v/>
      </c>
      <c r="AB100" s="23">
        <f>IFERROR(IF($A100="","",IF(OR($L100="No entregado",$L100="Reprogramado",$L100="Pendiente de captura",AND($Q100&lt;&gt;"",$Q100&lt;&gt;"Sin incidencia",$R100&lt;&gt;"Cerrada")),"Sí","No")),"")</f>
        <v/>
      </c>
      <c r="AC100" s="23">
        <f>IFERROR(IF($A100="","",IF(NOT(ISNUMBER('Catálogos'!$N$6)),"Sin umbral",IF(AND($L100&lt;&gt;"Entregado",$Z100&gt;='Catálogos'!$N$6),"Revisar","Sin alerta"))),"")</f>
        <v/>
      </c>
    </row>
    <row r="101" ht="30" customHeight="1">
      <c r="A101" s="17" t="n"/>
      <c r="B101" s="17" t="n"/>
      <c r="C101" s="18" t="n"/>
      <c r="D101" s="18" t="n"/>
      <c r="E101" s="19" t="n"/>
      <c r="F101" s="20" t="n"/>
      <c r="G101" s="20" t="n"/>
      <c r="H101" s="19" t="n"/>
      <c r="I101" s="20" t="n"/>
      <c r="J101" s="21" t="n"/>
      <c r="K101" s="17" t="n"/>
      <c r="L101" s="17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22" t="n"/>
      <c r="V101" s="18" t="n"/>
      <c r="W101" s="23">
        <f>IFERROR(IF($A101="","",IF($J101="",$A101,$A101&amp;"-"&amp;IFERROR(TEXT($J101,"0"),""))),"")</f>
        <v/>
      </c>
      <c r="X101" s="23">
        <f>IFERROR(IF($A101="","",IF($L101&lt;&gt;"Entregado","No aplica",IF(OR($N101="",$N101="Sin evidencia",$O101=""),"Pendiente","Registrada"))),"")</f>
        <v/>
      </c>
      <c r="Y101" s="23">
        <f>IFERROR(IF($A101="","",IF(OR($H101="",$J101="",$L101=""),"Falta fecha, intento o resultado",IF(AND($L101="Entregado",OR($M101="",$X101&lt;&gt;"Registrada")),"Completar receptor o evidencia",IF(AND(OR($L101="No entregado",$L101="Reprogramado"),OR($P101="",$P101="No aplica")),"Indicar motivo de no entrega o reprogramación",IF(AND($Q101&lt;&gt;"",$Q101&lt;&gt;"Sin incidencia",OR($R101="",$R101="No aplica")),"Actualizar incidencia",IF(AND(OR($Q101="",$Q101="Sin incidencia"),$R101&lt;&gt;"",$R101&lt;&gt;"No aplica"),"Revisar categoría de incidencia",IF(AND($L101="Pendiente de captura",OR($S101="",$U101="")),"Definir siguiente acción","Completa"))))))),"")</f>
        <v/>
      </c>
      <c r="Z101" s="24">
        <f>IFERROR(IF($A101="","",COUNTIF($A$6:$A$105,$A101)),"")</f>
        <v/>
      </c>
      <c r="AA101" s="23">
        <f>IFERROR(IF($A101="","",IF(OR($E101="",$F101="",$G101="",$H101="",$I101=""),"Sin datos",IF($H101&lt;&gt;$E101,"Fuera de ventana",IF(AND($I101&gt;=$F101,$I101&lt;=$G101),"Dentro de ventana","Fuera de ventana")))),"Revisar datos")</f>
        <v/>
      </c>
      <c r="AB101" s="23">
        <f>IFERROR(IF($A101="","",IF(OR($L101="No entregado",$L101="Reprogramado",$L101="Pendiente de captura",AND($Q101&lt;&gt;"",$Q101&lt;&gt;"Sin incidencia",$R101&lt;&gt;"Cerrada")),"Sí","No")),"")</f>
        <v/>
      </c>
      <c r="AC101" s="23">
        <f>IFERROR(IF($A101="","",IF(NOT(ISNUMBER('Catálogos'!$N$6)),"Sin umbral",IF(AND($L101&lt;&gt;"Entregado",$Z101&gt;='Catálogos'!$N$6),"Revisar","Sin alerta"))),"")</f>
        <v/>
      </c>
    </row>
    <row r="102" ht="30" customHeight="1">
      <c r="A102" s="17" t="n"/>
      <c r="B102" s="17" t="n"/>
      <c r="C102" s="18" t="n"/>
      <c r="D102" s="18" t="n"/>
      <c r="E102" s="19" t="n"/>
      <c r="F102" s="20" t="n"/>
      <c r="G102" s="20" t="n"/>
      <c r="H102" s="19" t="n"/>
      <c r="I102" s="20" t="n"/>
      <c r="J102" s="21" t="n"/>
      <c r="K102" s="17" t="n"/>
      <c r="L102" s="17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22" t="n"/>
      <c r="V102" s="18" t="n"/>
      <c r="W102" s="23">
        <f>IFERROR(IF($A102="","",IF($J102="",$A102,$A102&amp;"-"&amp;IFERROR(TEXT($J102,"0"),""))),"")</f>
        <v/>
      </c>
      <c r="X102" s="23">
        <f>IFERROR(IF($A102="","",IF($L102&lt;&gt;"Entregado","No aplica",IF(OR($N102="",$N102="Sin evidencia",$O102=""),"Pendiente","Registrada"))),"")</f>
        <v/>
      </c>
      <c r="Y102" s="23">
        <f>IFERROR(IF($A102="","",IF(OR($H102="",$J102="",$L102=""),"Falta fecha, intento o resultado",IF(AND($L102="Entregado",OR($M102="",$X102&lt;&gt;"Registrada")),"Completar receptor o evidencia",IF(AND(OR($L102="No entregado",$L102="Reprogramado"),OR($P102="",$P102="No aplica")),"Indicar motivo de no entrega o reprogramación",IF(AND($Q102&lt;&gt;"",$Q102&lt;&gt;"Sin incidencia",OR($R102="",$R102="No aplica")),"Actualizar incidencia",IF(AND(OR($Q102="",$Q102="Sin incidencia"),$R102&lt;&gt;"",$R102&lt;&gt;"No aplica"),"Revisar categoría de incidencia",IF(AND($L102="Pendiente de captura",OR($S102="",$U102="")),"Definir siguiente acción","Completa"))))))),"")</f>
        <v/>
      </c>
      <c r="Z102" s="24">
        <f>IFERROR(IF($A102="","",COUNTIF($A$6:$A$105,$A102)),"")</f>
        <v/>
      </c>
      <c r="AA102" s="23">
        <f>IFERROR(IF($A102="","",IF(OR($E102="",$F102="",$G102="",$H102="",$I102=""),"Sin datos",IF($H102&lt;&gt;$E102,"Fuera de ventana",IF(AND($I102&gt;=$F102,$I102&lt;=$G102),"Dentro de ventana","Fuera de ventana")))),"Revisar datos")</f>
        <v/>
      </c>
      <c r="AB102" s="23">
        <f>IFERROR(IF($A102="","",IF(OR($L102="No entregado",$L102="Reprogramado",$L102="Pendiente de captura",AND($Q102&lt;&gt;"",$Q102&lt;&gt;"Sin incidencia",$R102&lt;&gt;"Cerrada")),"Sí","No")),"")</f>
        <v/>
      </c>
      <c r="AC102" s="23">
        <f>IFERROR(IF($A102="","",IF(NOT(ISNUMBER('Catálogos'!$N$6)),"Sin umbral",IF(AND($L102&lt;&gt;"Entregado",$Z102&gt;='Catálogos'!$N$6),"Revisar","Sin alerta"))),"")</f>
        <v/>
      </c>
    </row>
    <row r="103" ht="30" customHeight="1">
      <c r="A103" s="17" t="n"/>
      <c r="B103" s="17" t="n"/>
      <c r="C103" s="18" t="n"/>
      <c r="D103" s="18" t="n"/>
      <c r="E103" s="19" t="n"/>
      <c r="F103" s="20" t="n"/>
      <c r="G103" s="20" t="n"/>
      <c r="H103" s="19" t="n"/>
      <c r="I103" s="20" t="n"/>
      <c r="J103" s="21" t="n"/>
      <c r="K103" s="17" t="n"/>
      <c r="L103" s="17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22" t="n"/>
      <c r="V103" s="18" t="n"/>
      <c r="W103" s="23">
        <f>IFERROR(IF($A103="","",IF($J103="",$A103,$A103&amp;"-"&amp;IFERROR(TEXT($J103,"0"),""))),"")</f>
        <v/>
      </c>
      <c r="X103" s="23">
        <f>IFERROR(IF($A103="","",IF($L103&lt;&gt;"Entregado","No aplica",IF(OR($N103="",$N103="Sin evidencia",$O103=""),"Pendiente","Registrada"))),"")</f>
        <v/>
      </c>
      <c r="Y103" s="23">
        <f>IFERROR(IF($A103="","",IF(OR($H103="",$J103="",$L103=""),"Falta fecha, intento o resultado",IF(AND($L103="Entregado",OR($M103="",$X103&lt;&gt;"Registrada")),"Completar receptor o evidencia",IF(AND(OR($L103="No entregado",$L103="Reprogramado"),OR($P103="",$P103="No aplica")),"Indicar motivo de no entrega o reprogramación",IF(AND($Q103&lt;&gt;"",$Q103&lt;&gt;"Sin incidencia",OR($R103="",$R103="No aplica")),"Actualizar incidencia",IF(AND(OR($Q103="",$Q103="Sin incidencia"),$R103&lt;&gt;"",$R103&lt;&gt;"No aplica"),"Revisar categoría de incidencia",IF(AND($L103="Pendiente de captura",OR($S103="",$U103="")),"Definir siguiente acción","Completa"))))))),"")</f>
        <v/>
      </c>
      <c r="Z103" s="24">
        <f>IFERROR(IF($A103="","",COUNTIF($A$6:$A$105,$A103)),"")</f>
        <v/>
      </c>
      <c r="AA103" s="23">
        <f>IFERROR(IF($A103="","",IF(OR($E103="",$F103="",$G103="",$H103="",$I103=""),"Sin datos",IF($H103&lt;&gt;$E103,"Fuera de ventana",IF(AND($I103&gt;=$F103,$I103&lt;=$G103),"Dentro de ventana","Fuera de ventana")))),"Revisar datos")</f>
        <v/>
      </c>
      <c r="AB103" s="23">
        <f>IFERROR(IF($A103="","",IF(OR($L103="No entregado",$L103="Reprogramado",$L103="Pendiente de captura",AND($Q103&lt;&gt;"",$Q103&lt;&gt;"Sin incidencia",$R103&lt;&gt;"Cerrada")),"Sí","No")),"")</f>
        <v/>
      </c>
      <c r="AC103" s="23">
        <f>IFERROR(IF($A103="","",IF(NOT(ISNUMBER('Catálogos'!$N$6)),"Sin umbral",IF(AND($L103&lt;&gt;"Entregado",$Z103&gt;='Catálogos'!$N$6),"Revisar","Sin alerta"))),"")</f>
        <v/>
      </c>
    </row>
    <row r="104" ht="30" customHeight="1">
      <c r="A104" s="17" t="n"/>
      <c r="B104" s="17" t="n"/>
      <c r="C104" s="18" t="n"/>
      <c r="D104" s="18" t="n"/>
      <c r="E104" s="19" t="n"/>
      <c r="F104" s="20" t="n"/>
      <c r="G104" s="20" t="n"/>
      <c r="H104" s="19" t="n"/>
      <c r="I104" s="20" t="n"/>
      <c r="J104" s="21" t="n"/>
      <c r="K104" s="17" t="n"/>
      <c r="L104" s="17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22" t="n"/>
      <c r="V104" s="18" t="n"/>
      <c r="W104" s="23">
        <f>IFERROR(IF($A104="","",IF($J104="",$A104,$A104&amp;"-"&amp;IFERROR(TEXT($J104,"0"),""))),"")</f>
        <v/>
      </c>
      <c r="X104" s="23">
        <f>IFERROR(IF($A104="","",IF($L104&lt;&gt;"Entregado","No aplica",IF(OR($N104="",$N104="Sin evidencia",$O104=""),"Pendiente","Registrada"))),"")</f>
        <v/>
      </c>
      <c r="Y104" s="23">
        <f>IFERROR(IF($A104="","",IF(OR($H104="",$J104="",$L104=""),"Falta fecha, intento o resultado",IF(AND($L104="Entregado",OR($M104="",$X104&lt;&gt;"Registrada")),"Completar receptor o evidencia",IF(AND(OR($L104="No entregado",$L104="Reprogramado"),OR($P104="",$P104="No aplica")),"Indicar motivo de no entrega o reprogramación",IF(AND($Q104&lt;&gt;"",$Q104&lt;&gt;"Sin incidencia",OR($R104="",$R104="No aplica")),"Actualizar incidencia",IF(AND(OR($Q104="",$Q104="Sin incidencia"),$R104&lt;&gt;"",$R104&lt;&gt;"No aplica"),"Revisar categoría de incidencia",IF(AND($L104="Pendiente de captura",OR($S104="",$U104="")),"Definir siguiente acción","Completa"))))))),"")</f>
        <v/>
      </c>
      <c r="Z104" s="24">
        <f>IFERROR(IF($A104="","",COUNTIF($A$6:$A$105,$A104)),"")</f>
        <v/>
      </c>
      <c r="AA104" s="23">
        <f>IFERROR(IF($A104="","",IF(OR($E104="",$F104="",$G104="",$H104="",$I104=""),"Sin datos",IF($H104&lt;&gt;$E104,"Fuera de ventana",IF(AND($I104&gt;=$F104,$I104&lt;=$G104),"Dentro de ventana","Fuera de ventana")))),"Revisar datos")</f>
        <v/>
      </c>
      <c r="AB104" s="23">
        <f>IFERROR(IF($A104="","",IF(OR($L104="No entregado",$L104="Reprogramado",$L104="Pendiente de captura",AND($Q104&lt;&gt;"",$Q104&lt;&gt;"Sin incidencia",$R104&lt;&gt;"Cerrada")),"Sí","No")),"")</f>
        <v/>
      </c>
      <c r="AC104" s="23">
        <f>IFERROR(IF($A104="","",IF(NOT(ISNUMBER('Catálogos'!$N$6)),"Sin umbral",IF(AND($L104&lt;&gt;"Entregado",$Z104&gt;='Catálogos'!$N$6),"Revisar","Sin alerta"))),"")</f>
        <v/>
      </c>
    </row>
    <row r="105" ht="30" customHeight="1">
      <c r="A105" s="17" t="n"/>
      <c r="B105" s="17" t="n"/>
      <c r="C105" s="18" t="n"/>
      <c r="D105" s="18" t="n"/>
      <c r="E105" s="19" t="n"/>
      <c r="F105" s="20" t="n"/>
      <c r="G105" s="20" t="n"/>
      <c r="H105" s="19" t="n"/>
      <c r="I105" s="20" t="n"/>
      <c r="J105" s="21" t="n"/>
      <c r="K105" s="17" t="n"/>
      <c r="L105" s="17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22" t="n"/>
      <c r="V105" s="18" t="n"/>
      <c r="W105" s="23">
        <f>IFERROR(IF($A105="","",IF($J105="",$A105,$A105&amp;"-"&amp;IFERROR(TEXT($J105,"0"),""))),"")</f>
        <v/>
      </c>
      <c r="X105" s="23">
        <f>IFERROR(IF($A105="","",IF($L105&lt;&gt;"Entregado","No aplica",IF(OR($N105="",$N105="Sin evidencia",$O105=""),"Pendiente","Registrada"))),"")</f>
        <v/>
      </c>
      <c r="Y105" s="23">
        <f>IFERROR(IF($A105="","",IF(OR($H105="",$J105="",$L105=""),"Falta fecha, intento o resultado",IF(AND($L105="Entregado",OR($M105="",$X105&lt;&gt;"Registrada")),"Completar receptor o evidencia",IF(AND(OR($L105="No entregado",$L105="Reprogramado"),OR($P105="",$P105="No aplica")),"Indicar motivo de no entrega o reprogramación",IF(AND($Q105&lt;&gt;"",$Q105&lt;&gt;"Sin incidencia",OR($R105="",$R105="No aplica")),"Actualizar incidencia",IF(AND(OR($Q105="",$Q105="Sin incidencia"),$R105&lt;&gt;"",$R105&lt;&gt;"No aplica"),"Revisar categoría de incidencia",IF(AND($L105="Pendiente de captura",OR($S105="",$U105="")),"Definir siguiente acción","Completa"))))))),"")</f>
        <v/>
      </c>
      <c r="Z105" s="24">
        <f>IFERROR(IF($A105="","",COUNTIF($A$6:$A$105,$A105)),"")</f>
        <v/>
      </c>
      <c r="AA105" s="23">
        <f>IFERROR(IF($A105="","",IF(OR($E105="",$F105="",$G105="",$H105="",$I105=""),"Sin datos",IF($H105&lt;&gt;$E105,"Fuera de ventana",IF(AND($I105&gt;=$F105,$I105&lt;=$G105),"Dentro de ventana","Fuera de ventana")))),"Revisar datos")</f>
        <v/>
      </c>
      <c r="AB105" s="23">
        <f>IFERROR(IF($A105="","",IF(OR($L105="No entregado",$L105="Reprogramado",$L105="Pendiente de captura",AND($Q105&lt;&gt;"",$Q105&lt;&gt;"Sin incidencia",$R105&lt;&gt;"Cerrada")),"Sí","No")),"")</f>
        <v/>
      </c>
      <c r="AC105" s="23">
        <f>IFERROR(IF($A105="","",IF(NOT(ISNUMBER('Catálogos'!$N$6)),"Sin umbral",IF(AND($L105&lt;&gt;"Entregado",$Z105&gt;='Catálogos'!$N$6),"Revisar","Sin alerta"))),"")</f>
        <v/>
      </c>
    </row>
    <row r="108">
      <c r="A108" s="25" t="inlineStr">
        <is>
          <t>Control final de totales</t>
        </is>
      </c>
      <c r="B108" s="26" t="n"/>
      <c r="C108" s="26" t="n"/>
      <c r="D108" s="26" t="n"/>
      <c r="E108" s="26" t="n"/>
      <c r="F108" s="26" t="n"/>
      <c r="G108" s="26" t="n"/>
      <c r="H108" s="26" t="n"/>
      <c r="I108" s="26" t="n"/>
      <c r="J108" s="26" t="n"/>
      <c r="K108" s="26" t="n"/>
      <c r="L108" s="26" t="n"/>
      <c r="M108" s="26" t="n"/>
      <c r="N108" s="26" t="n"/>
      <c r="O108" s="26" t="n"/>
      <c r="P108" s="26" t="n"/>
      <c r="Q108" s="26" t="n"/>
      <c r="R108" s="26" t="n"/>
      <c r="S108" s="26" t="n"/>
      <c r="T108" s="26" t="n"/>
      <c r="U108" s="26" t="n"/>
      <c r="V108" s="26" t="n"/>
      <c r="W108" s="26" t="n"/>
      <c r="X108" s="26" t="n"/>
      <c r="Y108" s="26" t="n"/>
      <c r="Z108" s="26" t="n"/>
      <c r="AA108" s="26" t="n"/>
      <c r="AB108" s="26" t="n"/>
      <c r="AC108" s="26" t="n"/>
    </row>
    <row r="109">
      <c r="A109" s="14" t="inlineStr">
        <is>
          <t>Intentos registrados</t>
        </is>
      </c>
      <c r="B109" s="13">
        <f>COUNTIF($A$6:$A$105,"&lt;&gt;")</f>
        <v/>
      </c>
      <c r="C109" s="27" t="n"/>
      <c r="D109" s="14" t="inlineStr">
        <is>
          <t>Suma por resultado</t>
        </is>
      </c>
      <c r="E109" s="13">
        <f>IFERROR(COUNTIF($L$6:$L$105,"Entregado")+COUNTIF($L$6:$L$105,"No entregado")+COUNTIF($L$6:$L$105,"Reprogramado")+COUNTIF($L$6:$L$105,"Pendiente de captura"),0)</f>
        <v/>
      </c>
      <c r="F109" s="27" t="n"/>
      <c r="G109" s="14" t="inlineStr">
        <is>
          <t>Diferencia</t>
        </is>
      </c>
      <c r="H109" s="13">
        <f>IFERROR(B109-E109,0)</f>
        <v/>
      </c>
      <c r="I109" s="27" t="n"/>
      <c r="J109" s="14" t="inlineStr">
        <is>
          <t>Estado</t>
        </is>
      </c>
      <c r="K109" s="27">
        <f>IFERROR(IF(H109=0,"Cuadra","Revisar resultados"),"Revisar resultados")</f>
        <v/>
      </c>
    </row>
    <row r="110">
      <c r="A110" s="14" t="inlineStr">
        <is>
          <t>Entregas con evidencia registrada</t>
        </is>
      </c>
      <c r="B110" s="13">
        <f>COUNTIFS($L$6:$L$105,"Entregado",$X$6:$X$105,"Registrada")</f>
        <v/>
      </c>
      <c r="C110" s="27" t="n"/>
      <c r="D110" s="14" t="inlineStr">
        <is>
          <t>Entregas sin evidencia</t>
        </is>
      </c>
      <c r="E110" s="13">
        <f>COUNTIFS($L$6:$L$105,"Entregado",$X$6:$X$105,"Pendiente")</f>
        <v/>
      </c>
      <c r="F110" s="27" t="n"/>
      <c r="G110" s="14" t="inlineStr">
        <is>
          <t>Total de intentos entregados</t>
        </is>
      </c>
      <c r="H110" s="13">
        <f>COUNTIF($L$6:$L$105,"Entregado")</f>
        <v/>
      </c>
      <c r="I110" s="27" t="n"/>
      <c r="J110" s="14" t="inlineStr">
        <is>
          <t>Estado</t>
        </is>
      </c>
      <c r="K110" s="27">
        <f>IFERROR(IF(B110+E110=H110,"Cuadra","Revisar evidencia"),"Revisar evidencia")</f>
        <v/>
      </c>
    </row>
  </sheetData>
  <conditionalFormatting sqref="L6:L105">
    <cfRule type="expression" priority="1" dxfId="0">
      <formula>$L6="Entregado"</formula>
    </cfRule>
    <cfRule type="expression" priority="2" dxfId="1">
      <formula>$L6="No entregado"</formula>
    </cfRule>
    <cfRule type="expression" priority="3" dxfId="2">
      <formula>$L6="Reprogramado"</formula>
    </cfRule>
    <cfRule type="expression" priority="4" dxfId="3">
      <formula>$L6="Pendiente de captura"</formula>
    </cfRule>
  </conditionalFormatting>
  <conditionalFormatting sqref="X6:X105">
    <cfRule type="expression" priority="5" dxfId="4">
      <formula>$X6="Pendiente"</formula>
    </cfRule>
  </conditionalFormatting>
  <conditionalFormatting sqref="Y6:Y105">
    <cfRule type="expression" priority="6" dxfId="1">
      <formula>AND($A6&lt;&gt;"",$Y6&lt;&gt;"Completa")</formula>
    </cfRule>
  </conditionalFormatting>
  <conditionalFormatting sqref="AA6:AA105">
    <cfRule type="expression" priority="7" dxfId="1">
      <formula>$AA6="Fuera de ventana"</formula>
    </cfRule>
    <cfRule type="expression" priority="8" dxfId="3">
      <formula>$AA6="Sin datos"</formula>
    </cfRule>
  </conditionalFormatting>
  <conditionalFormatting sqref="AB6:AB105">
    <cfRule type="expression" priority="9" dxfId="2">
      <formula>$AB6="Sí"</formula>
    </cfRule>
  </conditionalFormatting>
  <conditionalFormatting sqref="AC6:AC105">
    <cfRule type="expression" priority="10" dxfId="1">
      <formula>$AC6="Revisar"</formula>
    </cfRule>
  </conditionalFormatting>
  <conditionalFormatting sqref="W6:W105">
    <cfRule type="expression" priority="11" dxfId="1">
      <formula>AND($W6&lt;&gt;"",COUNTIF($W$6:$W$105,$W6)&gt;1)</formula>
    </cfRule>
  </conditionalFormatting>
  <conditionalFormatting sqref="K109:K110">
    <cfRule type="expression" priority="12" dxfId="0">
      <formula>$K109="Cuadra"</formula>
    </cfRule>
    <cfRule type="expression" priority="13" dxfId="1">
      <formula>LEFT($K109,7)="Revisar"</formula>
    </cfRule>
  </conditionalFormatting>
  <dataValidations count="14">
    <dataValidation sqref="A6:A105" showErrorMessage="1" showInputMessage="1" allowBlank="1" errorTitle="Folio de embarque o guía" error="Capture hasta 50 caracteres o deje vacío." promptTitle="Folio de embarque o guía" prompt="Capture hasta 50 caracteres o deje vacío." type="custom" errorStyle="stop">
      <formula1>=OR(A6="",LEN(A6)&lt;=50)</formula1>
    </dataValidation>
    <dataValidation sqref="B6:B105" showErrorMessage="1" showInputMessage="1" allowBlank="1" errorTitle="Pedido o referencia" error="Capture hasta 50 caracteres o deje vacío." promptTitle="Pedido o referencia" prompt="Capture hasta 50 caracteres o deje vacío." type="custom" errorStyle="stop">
      <formula1>=OR(B6="",LEN(B6)&lt;=50)</formula1>
    </dataValidation>
    <dataValidation sqref="E6:E105" showErrorMessage="1" showInputMessage="1" allowBlank="1" errorTitle="Fecha de ventana" error="Capture una fecha válida." promptTitle="Fecha de ventana" prompt="Capture una fecha válida." type="custom" errorStyle="stop">
      <formula1>=OR(E6="",ISNUMBER(E6))</formula1>
    </dataValidation>
    <dataValidation sqref="F6:F105" showErrorMessage="1" showInputMessage="1" allowBlank="1" errorTitle="Hora inicio de ventana" error="Capture una hora válida." promptTitle="Hora inicio de ventana" prompt="Capture una hora válida." type="custom" errorStyle="stop">
      <formula1>=OR(F6="",AND(ISNUMBER(F6),F6&gt;=0,F6&lt;1))</formula1>
    </dataValidation>
    <dataValidation sqref="G6:G105" showErrorMessage="1" showInputMessage="1" allowBlank="1" errorTitle="Hora fin de ventana" error="Capture una hora válida." promptTitle="Hora fin de ventana" prompt="Capture una hora válida." type="custom" errorStyle="stop">
      <formula1>=OR(G6="",AND(ISNUMBER(G6),G6&gt;=0,G6&lt;1))</formula1>
    </dataValidation>
    <dataValidation sqref="H6:H105" showErrorMessage="1" showInputMessage="1" allowBlank="1" errorTitle="Fecha de intento" error="Capture una fecha válida." promptTitle="Fecha de intento" prompt="Capture una fecha válida." type="custom" errorStyle="stop">
      <formula1>=OR(H6="",ISNUMBER(H6))</formula1>
    </dataValidation>
    <dataValidation sqref="I6:I105" showErrorMessage="1" showInputMessage="1" allowBlank="1" errorTitle="Hora de intento" error="Capture una hora válida." promptTitle="Hora de intento" prompt="Capture una hora válida." type="custom" errorStyle="stop">
      <formula1>=OR(I6="",AND(ISNUMBER(I6),I6&gt;=0,I6&lt;1))</formula1>
    </dataValidation>
    <dataValidation sqref="J6:J105" showErrorMessage="1" showInputMessage="1" allowBlank="1" errorTitle="Número de intento" error="Capture un número entero mayor o igual a 1." promptTitle="Número de intento" prompt="Capture un número entero mayor o igual a 1." type="custom" errorStyle="stop">
      <formula1>=OR(J6="",AND(ISNUMBER(J6),J6=INT(J6),J6&gt;=1))</formula1>
    </dataValidation>
    <dataValidation sqref="L6:L105" showErrorMessage="1" showInputMessage="1" allowBlank="1" errorTitle="Resultado del intento" error="Seleccione una opción de la lista." promptTitle="Resultado del intento" prompt="Seleccione una opción de la lista." type="list" errorStyle="stop">
      <formula1>='Catálogos'!$A$6:$A$9</formula1>
    </dataValidation>
    <dataValidation sqref="N6:N105" showErrorMessage="1" showInputMessage="1" allowBlank="1" errorTitle="Tipo de evidencia" error="Seleccione una opción de la lista." promptTitle="Tipo de evidencia" prompt="Seleccione una opción de la lista." type="list" errorStyle="stop">
      <formula1>='Catálogos'!$C$6:$C$25</formula1>
    </dataValidation>
    <dataValidation sqref="P6:P105" showErrorMessage="1" showInputMessage="1" allowBlank="1" errorTitle="Motivo de no entrega" error="Seleccione una opción de la lista." promptTitle="Motivo de no entrega" prompt="Seleccione una opción de la lista." type="list" errorStyle="stop">
      <formula1>='Catálogos'!$E$6:$E$25</formula1>
    </dataValidation>
    <dataValidation sqref="Q6:Q105" showErrorMessage="1" showInputMessage="1" allowBlank="1" errorTitle="Categoría de incidencia" error="Seleccione una opción de la lista." promptTitle="Categoría de incidencia" prompt="Seleccione una opción de la lista." type="list" errorStyle="stop">
      <formula1>='Catálogos'!$G$6:$G$25</formula1>
    </dataValidation>
    <dataValidation sqref="R6:R105" showErrorMessage="1" showInputMessage="1" allowBlank="1" errorTitle="Estado de incidencia" error="Seleccione una opción de la lista." promptTitle="Estado de incidencia" prompt="Seleccione una opción de la lista." type="list" errorStyle="stop">
      <formula1>='Catálogos'!$I$6:$I$25</formula1>
    </dataValidation>
    <dataValidation sqref="U6:U105" showErrorMessage="1" showInputMessage="1" allowBlank="1" errorTitle="Fecha de seguimiento" error="Capture una fecha válida." promptTitle="Fecha de seguimiento" prompt="Capture una fecha válida." type="custom" errorStyle="stop">
      <formula1>=OR(U6="",ISNUMBER(U6))</formula1>
    </dataValidation>
  </dataValidations>
  <pageMargins left="0.75" right="0.75" top="1" bottom="1" header="0.5" footer="0.5"/>
  <pageSetup orientation="landscape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5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4" customWidth="1" min="2" max="2"/>
    <col width="22" customWidth="1" min="3" max="3"/>
    <col width="4" customWidth="1" min="4" max="4"/>
    <col width="35" customWidth="1" min="5" max="5"/>
    <col width="4" customWidth="1" min="6" max="6"/>
    <col width="25" customWidth="1" min="7" max="7"/>
    <col width="4" customWidth="1" min="8" max="8"/>
    <col width="22" customWidth="1" min="9" max="9"/>
    <col width="31" customWidth="1" min="13" max="13"/>
    <col width="16" customWidth="1" min="14" max="14"/>
    <col width="64" customWidth="1" min="15" max="15"/>
  </cols>
  <sheetData>
    <row r="1">
      <c r="A1" s="1" t="inlineStr">
        <is>
          <t>Catálogos y parámetros operativos</t>
        </is>
      </c>
    </row>
    <row r="2">
      <c r="A2" s="2" t="inlineStr">
        <is>
          <t>Conserve los valores base. Agregue opciones nuevas de forma continua en los espacios disponibles de los catálogos editables.</t>
        </is>
      </c>
    </row>
    <row r="3">
      <c r="A3" s="3" t="inlineStr">
        <is>
          <t>El umbral de reintentos es opcional y solo sirve como control interno de revisión.</t>
        </is>
      </c>
    </row>
    <row r="4">
      <c r="M4" s="28" t="inlineStr">
        <is>
          <t>Parámetros operativos</t>
        </is>
      </c>
    </row>
    <row r="5">
      <c r="A5" s="16" t="inlineStr">
        <is>
          <t>Resultado del intento</t>
        </is>
      </c>
      <c r="C5" s="16" t="inlineStr">
        <is>
          <t>Tipo de evidencia</t>
        </is>
      </c>
      <c r="E5" s="16" t="inlineStr">
        <is>
          <t>Motivo de no entrega o reprogramación</t>
        </is>
      </c>
      <c r="G5" s="16" t="inlineStr">
        <is>
          <t>Categoría de incidencia</t>
        </is>
      </c>
      <c r="I5" s="16" t="inlineStr">
        <is>
          <t>Estado de incidencia</t>
        </is>
      </c>
      <c r="M5" s="16" t="inlineStr">
        <is>
          <t>Parámetro</t>
        </is>
      </c>
      <c r="N5" s="16" t="inlineStr">
        <is>
          <t>Valor</t>
        </is>
      </c>
      <c r="O5" s="16" t="inlineStr">
        <is>
          <t>Uso</t>
        </is>
      </c>
    </row>
    <row r="6" ht="42" customHeight="1">
      <c r="A6" s="12" t="inlineStr">
        <is>
          <t>Entregado</t>
        </is>
      </c>
      <c r="C6" s="12" t="inlineStr">
        <is>
          <t>Foto</t>
        </is>
      </c>
      <c r="E6" s="12" t="inlineStr">
        <is>
          <t>No aplica</t>
        </is>
      </c>
      <c r="G6" s="12" t="inlineStr">
        <is>
          <t>Sin incidencia</t>
        </is>
      </c>
      <c r="I6" s="12" t="inlineStr">
        <is>
          <t>No aplica</t>
        </is>
      </c>
      <c r="M6" s="12" t="inlineStr">
        <is>
          <t>Umbral operativo de reintentos</t>
        </is>
      </c>
      <c r="N6" s="29" t="n"/>
      <c r="O6" s="12" t="inlineStr">
        <is>
          <t>Si se captura un entero, marca para revisión los intentos no entregados o reprogramados cuya guía alcance ese número de intentos registrados.</t>
        </is>
      </c>
    </row>
    <row r="7">
      <c r="A7" s="14" t="inlineStr">
        <is>
          <t>No entregado</t>
        </is>
      </c>
      <c r="C7" s="14" t="inlineStr">
        <is>
          <t>Firma</t>
        </is>
      </c>
      <c r="E7" s="14" t="inlineStr">
        <is>
          <t>Destinatario ausente</t>
        </is>
      </c>
      <c r="G7" s="14" t="inlineStr">
        <is>
          <t>Datos de entrega</t>
        </is>
      </c>
      <c r="I7" s="14" t="inlineStr">
        <is>
          <t>Abierta</t>
        </is>
      </c>
    </row>
    <row r="8">
      <c r="A8" s="12" t="inlineStr">
        <is>
          <t>Reprogramado</t>
        </is>
      </c>
      <c r="C8" s="12" t="inlineStr">
        <is>
          <t>Acuse</t>
        </is>
      </c>
      <c r="E8" s="12" t="inlineStr">
        <is>
          <t>Domicilio cerrado</t>
        </is>
      </c>
      <c r="G8" s="12" t="inlineStr">
        <is>
          <t>Acceso o destinatario</t>
        </is>
      </c>
      <c r="I8" s="12" t="inlineStr">
        <is>
          <t>En seguimiento</t>
        </is>
      </c>
    </row>
    <row r="9">
      <c r="A9" s="14" t="inlineStr">
        <is>
          <t>Pendiente de captura</t>
        </is>
      </c>
      <c r="C9" s="14" t="inlineStr">
        <is>
          <t>Ubicación</t>
        </is>
      </c>
      <c r="E9" s="14" t="inlineStr">
        <is>
          <t>Dirección no localizada</t>
        </is>
      </c>
      <c r="G9" s="14" t="inlineStr">
        <is>
          <t>Mercancía</t>
        </is>
      </c>
      <c r="I9" s="14" t="inlineStr">
        <is>
          <t>Cerrada</t>
        </is>
      </c>
    </row>
    <row r="10">
      <c r="A10" s="12" t="n"/>
      <c r="C10" s="12" t="inlineStr">
        <is>
          <t>Otro</t>
        </is>
      </c>
      <c r="E10" s="12" t="inlineStr">
        <is>
          <t>Rechazo del destinatario</t>
        </is>
      </c>
      <c r="G10" s="12" t="inlineStr">
        <is>
          <t>Unidad o ruta</t>
        </is>
      </c>
      <c r="I10" s="29" t="n"/>
    </row>
    <row r="11">
      <c r="A11" s="14" t="n"/>
      <c r="C11" s="14" t="inlineStr">
        <is>
          <t>Sin evidencia</t>
        </is>
      </c>
      <c r="E11" s="14" t="inlineStr">
        <is>
          <t>Acceso restringido</t>
        </is>
      </c>
      <c r="G11" s="14" t="inlineStr">
        <is>
          <t>Otro</t>
        </is>
      </c>
      <c r="I11" s="29" t="n"/>
    </row>
    <row r="12">
      <c r="A12" s="12" t="n"/>
      <c r="C12" s="29" t="n"/>
      <c r="E12" s="12" t="inlineStr">
        <is>
          <t>Condición de mercancía</t>
        </is>
      </c>
      <c r="G12" s="29" t="n"/>
      <c r="I12" s="29" t="n"/>
    </row>
    <row r="13">
      <c r="A13" s="14" t="n"/>
      <c r="C13" s="29" t="n"/>
      <c r="E13" s="14" t="inlineStr">
        <is>
          <t>Otro</t>
        </is>
      </c>
      <c r="G13" s="29" t="n"/>
      <c r="I13" s="29" t="n"/>
    </row>
    <row r="14">
      <c r="A14" s="12" t="n"/>
      <c r="C14" s="29" t="n"/>
      <c r="E14" s="29" t="n"/>
      <c r="G14" s="29" t="n"/>
      <c r="I14" s="29" t="n"/>
    </row>
    <row r="15">
      <c r="A15" s="14" t="n"/>
      <c r="C15" s="29" t="n"/>
      <c r="E15" s="29" t="n"/>
      <c r="G15" s="29" t="n"/>
      <c r="I15" s="29" t="n"/>
    </row>
    <row r="16">
      <c r="A16" s="12" t="n"/>
      <c r="C16" s="29" t="n"/>
      <c r="E16" s="29" t="n"/>
      <c r="G16" s="29" t="n"/>
      <c r="I16" s="29" t="n"/>
    </row>
    <row r="17">
      <c r="A17" s="14" t="n"/>
      <c r="C17" s="29" t="n"/>
      <c r="E17" s="29" t="n"/>
      <c r="G17" s="29" t="n"/>
      <c r="I17" s="29" t="n"/>
    </row>
    <row r="18">
      <c r="A18" s="12" t="n"/>
      <c r="C18" s="29" t="n"/>
      <c r="E18" s="29" t="n"/>
      <c r="G18" s="29" t="n"/>
      <c r="I18" s="29" t="n"/>
    </row>
    <row r="19">
      <c r="A19" s="14" t="n"/>
      <c r="C19" s="29" t="n"/>
      <c r="E19" s="29" t="n"/>
      <c r="G19" s="29" t="n"/>
      <c r="I19" s="29" t="n"/>
    </row>
    <row r="20">
      <c r="A20" s="12" t="n"/>
      <c r="C20" s="29" t="n"/>
      <c r="E20" s="29" t="n"/>
      <c r="G20" s="29" t="n"/>
      <c r="I20" s="29" t="n"/>
    </row>
    <row r="21">
      <c r="A21" s="14" t="n"/>
      <c r="C21" s="29" t="n"/>
      <c r="E21" s="29" t="n"/>
      <c r="G21" s="29" t="n"/>
      <c r="I21" s="29" t="n"/>
    </row>
    <row r="22">
      <c r="A22" s="12" t="n"/>
      <c r="C22" s="29" t="n"/>
      <c r="E22" s="29" t="n"/>
      <c r="G22" s="29" t="n"/>
      <c r="I22" s="29" t="n"/>
    </row>
    <row r="23">
      <c r="A23" s="14" t="n"/>
      <c r="C23" s="29" t="n"/>
      <c r="E23" s="29" t="n"/>
      <c r="G23" s="29" t="n"/>
      <c r="I23" s="29" t="n"/>
    </row>
    <row r="24">
      <c r="A24" s="12" t="n"/>
      <c r="C24" s="29" t="n"/>
      <c r="E24" s="29" t="n"/>
      <c r="G24" s="29" t="n"/>
      <c r="I24" s="29" t="n"/>
    </row>
    <row r="25">
      <c r="A25" s="14" t="n"/>
      <c r="C25" s="29" t="n"/>
      <c r="E25" s="29" t="n"/>
      <c r="G25" s="29" t="n"/>
      <c r="I25" s="29" t="n"/>
    </row>
  </sheetData>
  <dataValidations count="1">
    <dataValidation sqref="N6" showErrorMessage="1" showInputMessage="1" allowBlank="1" errorTitle="Umbral de reintentos" error="Opcional. Capture un entero mayor o igual a 1 o deje vacío." promptTitle="Umbral de reintentos" prompt="Opcional. Capture un entero mayor o igual a 1 o deje vacío." type="custom" errorStyle="stop">
      <formula1>=OR(N6="",AND(ISNUMBER(N6),N6=INT(N6),N6&gt;=1))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85" customWidth="1" min="2" max="2"/>
  </cols>
  <sheetData>
    <row r="1">
      <c r="A1" s="1" t="inlineStr">
        <is>
          <t>Instrucciones de uso</t>
        </is>
      </c>
    </row>
    <row r="3" ht="34" customHeight="1">
      <c r="A3" s="30" t="inlineStr">
        <is>
          <t>Este archivo sirve para registrar y cerrar intentos de entrega de última milla mediante folio de embarque o guía, destinatario, ventana de entrega, resultado, receptor, evidencia e incidencias.</t>
        </is>
      </c>
    </row>
    <row r="4" ht="34" customHeight="1">
      <c r="A4" s="30" t="inlineStr">
        <is>
          <t>Cada renglón de la hoja Entregas representa un intento. Si una guía requiere una nueva visita, registre un nuevo renglón con el mismo folio y aumente el número de intento.</t>
        </is>
      </c>
    </row>
    <row r="5" ht="34" customHeight="1">
      <c r="A5" s="30" t="inlineStr">
        <is>
          <t>Esta herramienta no controla el estado comercial de los pedidos, la fecha prometida comercial, facturación, contabilidad ni otros procesos ajenos a la operación de entrega.</t>
        </is>
      </c>
    </row>
    <row r="7">
      <c r="A7" s="16" t="inlineStr">
        <is>
          <t>Flujo de trabajo</t>
        </is>
      </c>
      <c r="B7" s="16" t="n"/>
    </row>
    <row r="8" ht="34" customHeight="1">
      <c r="A8" s="30" t="inlineStr">
        <is>
          <t>1. Capture el folio de embarque o guía y la referencia interna del pedido.</t>
        </is>
      </c>
    </row>
    <row r="9" ht="34" customHeight="1">
      <c r="A9" s="30" t="inlineStr">
        <is>
          <t>2. Registre destinatario, zona o dirección breve y la ventana operativa de entrega.</t>
        </is>
      </c>
    </row>
    <row r="10" ht="34" customHeight="1">
      <c r="A10" s="30" t="inlineStr">
        <is>
          <t>3. Capture fecha, hora, número de intento y unidad u operador.</t>
        </is>
      </c>
    </row>
    <row r="11" ht="34" customHeight="1">
      <c r="A11" s="30" t="inlineStr">
        <is>
          <t>4. Seleccione el resultado del intento.</t>
        </is>
      </c>
    </row>
    <row r="12" ht="34" customHeight="1">
      <c r="A12" s="30" t="inlineStr">
        <is>
          <t>5. Cuando el resultado sea Entregado, registre receptor, tipo de evidencia y referencia de evidencia.</t>
        </is>
      </c>
    </row>
    <row r="13" ht="34" customHeight="1">
      <c r="A13" s="30" t="inlineStr">
        <is>
          <t>6. Cuando el resultado sea No entregado o Reprogramado, capture el motivo y, si aplica, la incidencia y su estado.</t>
        </is>
      </c>
    </row>
    <row r="14" ht="34" customHeight="1">
      <c r="A14" s="30" t="inlineStr">
        <is>
          <t>7. Defina responsable y fecha de seguimiento cuando exista una acción pendiente.</t>
        </is>
      </c>
    </row>
    <row r="15" ht="34" customHeight="1">
      <c r="A15" s="30" t="inlineStr">
        <is>
          <t>8. Revise las columnas calculadas Estado de evidencia, Control de captura, Cumplimiento de ventana, Requiere seguimiento y Alerta de reintentos.</t>
        </is>
      </c>
    </row>
    <row r="16" ht="34" customHeight="1">
      <c r="A16" s="30" t="inlineStr">
        <is>
          <t>9. Revise el bloque Control final de totales al terminar la captura.</t>
        </is>
      </c>
    </row>
    <row r="19">
      <c r="A19" s="16" t="inlineStr">
        <is>
          <t>Término</t>
        </is>
      </c>
      <c r="B19" s="16" t="inlineStr">
        <is>
          <t>Explicación</t>
        </is>
      </c>
    </row>
    <row r="20" ht="38" customHeight="1">
      <c r="A20" s="12" t="inlineStr">
        <is>
          <t>Estado de evidencia</t>
        </is>
      </c>
      <c r="B20" s="12" t="inlineStr">
        <is>
          <t>Muestra Pendiente si un registro marcado como entregado no tiene tipo de evidencia válido o referencia capturada.</t>
        </is>
      </c>
    </row>
    <row r="21" ht="38" customHeight="1">
      <c r="A21" s="14" t="inlineStr">
        <is>
          <t>Control de captura</t>
        </is>
      </c>
      <c r="B21" s="14" t="inlineStr">
        <is>
          <t>Identifica datos incompletos o combinaciones que requieren revisión operativa.</t>
        </is>
      </c>
    </row>
    <row r="22" ht="38" customHeight="1">
      <c r="A22" s="12" t="inlineStr">
        <is>
          <t>Cumplimiento de ventana</t>
        </is>
      </c>
      <c r="B22" s="12" t="inlineStr">
        <is>
          <t>Compara la fecha y hora del intento contra la ventana capturada en el mismo renglón.</t>
        </is>
      </c>
    </row>
    <row r="23" ht="38" customHeight="1">
      <c r="A23" s="14" t="inlineStr">
        <is>
          <t>Requiere seguimiento</t>
        </is>
      </c>
      <c r="B23" s="14" t="inlineStr">
        <is>
          <t>Marca registros no entregados, reprogramados, pendientes de captura o incidencias no cerradas.</t>
        </is>
      </c>
    </row>
    <row r="24" ht="38" customHeight="1">
      <c r="A24" s="12" t="inlineStr">
        <is>
          <t>Alerta de reintentos</t>
        </is>
      </c>
      <c r="B24" s="12" t="inlineStr">
        <is>
          <t>Solo funciona si el usuario define un valor entero en Catálogos!N6. Es un umbral interno y opcional.</t>
        </is>
      </c>
    </row>
    <row r="25" ht="38" customHeight="1">
      <c r="A25" s="14" t="inlineStr">
        <is>
          <t>Clave de intento</t>
        </is>
      </c>
      <c r="B25" s="14" t="inlineStr">
        <is>
          <t>Combina folio y número de intento para detectar posibles duplicados.</t>
        </is>
      </c>
    </row>
    <row r="28">
      <c r="A28" s="16" t="inlineStr">
        <is>
          <t>Reglas de captura</t>
        </is>
      </c>
      <c r="B28" s="16" t="n"/>
    </row>
    <row r="29" ht="34" customHeight="1">
      <c r="A29" s="30" t="inlineStr">
        <is>
          <t>• No sobrescriba un intento anterior; agregue un nuevo renglón para cada visita o gestión posterior.</t>
        </is>
      </c>
    </row>
    <row r="30" ht="34" customHeight="1">
      <c r="A30" s="30" t="inlineStr">
        <is>
          <t>• Use el mismo folio de embarque o guía en todos los intentos relacionados.</t>
        </is>
      </c>
    </row>
    <row r="31" ht="34" customHeight="1">
      <c r="A31" s="30" t="inlineStr">
        <is>
          <t>• Mantenga el número de intento consecutivo por guía.</t>
        </is>
      </c>
    </row>
    <row r="32" ht="34" customHeight="1">
      <c r="A32" s="30" t="inlineStr">
        <is>
          <t>• Capture evidencia con una referencia local, folio interno, nombre de archivo, ubicación o liga interna que su operación pueda consultar.</t>
        </is>
      </c>
    </row>
    <row r="33" ht="34" customHeight="1">
      <c r="A33" s="30" t="inlineStr">
        <is>
          <t>• No aplica debe utilizarse solo cuando no corresponde registrar motivo o incidencia.</t>
        </is>
      </c>
    </row>
    <row r="34" ht="34" customHeight="1">
      <c r="A34" s="30" t="inlineStr">
        <is>
          <t>• Las columnas grises son calculadas y no deben modificarse.</t>
        </is>
      </c>
    </row>
    <row r="35" ht="34" customHeight="1">
      <c r="A35" s="30" t="inlineStr">
        <is>
          <t>• Las columnas azules son de captura.</t>
        </is>
      </c>
    </row>
    <row r="36" ht="34" customHeight="1">
      <c r="A36" s="30" t="inlineStr">
        <is>
          <t>• El archivo tiene capacidad preparada para 100 intentos, de las filas 6 a 105.</t>
        </is>
      </c>
    </row>
    <row r="37" ht="34" customHeight="1">
      <c r="A37" s="30" t="inlineStr">
        <is>
          <t>• No capture datos en las filas del control final de totales.</t>
        </is>
      </c>
    </row>
    <row r="38" ht="34" customHeight="1">
      <c r="A38" s="31" t="inlineStr">
        <is>
          <t>Los controles del archivo son auxiliares para la operación. Deben ajustarse a los procedimientos internos del negocio y no sustituyen sistemas, documentos o asesoría profesional aplicable.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2026-09-01T21:38:28Z</dcterms:created>
  <dcterms:modified xmlns:dcterms="http://purl.org/dc/terms/" xmlns:xsi="http://www.w3.org/2001/XMLSchema-instance" xsi:type="dcterms:W3CDTF">2026-09-01T21:38:28Z</dcterms:modified>
</cp:coreProperties>
</file>