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Parámetros" sheetId="2" state="visible" r:id="rId2"/>
    <sheet xmlns:r="http://schemas.openxmlformats.org/officeDocument/2006/relationships" name="Viajes" sheetId="3" state="visible" r:id="rId3"/>
    <sheet xmlns:r="http://schemas.openxmlformats.org/officeDocument/2006/relationships" name="Instrucciones" sheetId="4" state="visible" r:id="rId4"/>
  </sheets>
  <definedNames>
    <definedName name="_xlnm._FilterDatabase" localSheetId="0" hidden="1">'Resumen'!$A$29:$G$129</definedName>
    <definedName name="_xlnm._FilterDatabase" localSheetId="1" hidden="1">'Parámetros'!$A$10:$C$110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d/m/yyyy"/>
    <numFmt numFmtId="165" formatCode="&quot;$&quot;#,##0.00 &quot;MXN&quot;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16"/>
    </font>
    <font>
      <name val="Aptos"/>
      <i val="1"/>
      <color rgb="0017365D"/>
      <sz val="11"/>
    </font>
    <font>
      <name val="Aptos"/>
      <b val="1"/>
      <color rgb="0017365D"/>
      <sz val="10"/>
    </font>
    <font>
      <name val="Aptos"/>
      <b val="1"/>
      <color rgb="00FFFFFF"/>
      <sz val="11"/>
    </font>
    <font>
      <name val="Aptos"/>
      <i val="1"/>
      <color rgb="00475569"/>
      <sz val="10"/>
    </font>
    <font>
      <name val="Aptos"/>
      <color rgb="001F2937"/>
      <sz val="10"/>
    </font>
  </fonts>
  <fills count="11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E7E6E6"/>
      </patternFill>
    </fill>
    <fill>
      <patternFill patternType="solid">
        <fgColor rgb="00146B4A"/>
      </patternFill>
    </fill>
    <fill>
      <patternFill patternType="solid">
        <fgColor rgb="00C75B39"/>
      </patternFill>
    </fill>
    <fill>
      <patternFill patternType="solid">
        <fgColor rgb="00FFFFFF"/>
      </patternFill>
    </fill>
    <fill>
      <patternFill patternType="solid">
        <fgColor rgb="00FFF2CC"/>
      </patternFill>
    </fill>
    <fill>
      <patternFill patternType="solid">
        <fgColor rgb="00F2F2F2"/>
      </patternFill>
    </fill>
    <fill>
      <patternFill patternType="solid">
        <fgColor rgb="00F7E7B3"/>
      </patternFill>
    </fill>
    <fill>
      <patternFill patternType="solid">
        <fgColor rgb="00DDEBF7"/>
      </patternFill>
    </fill>
  </fills>
  <borders count="6">
    <border>
      <left/>
      <right/>
      <top/>
      <bottom/>
      <diagonal/>
    </border>
    <border>
      <left style="thin">
        <color rgb="00CBD5D8"/>
      </left>
      <right style="thin">
        <color rgb="00CBD5D8"/>
      </right>
      <top style="thin">
        <color rgb="00CBD5D8"/>
      </top>
      <bottom style="thin">
        <color rgb="00CBD5D8"/>
      </bottom>
    </border>
    <border>
      <left/>
      <right/>
      <top style="thin">
        <color rgb="00CBD5D8"/>
      </top>
      <bottom/>
      <diagonal/>
    </border>
    <border>
      <left/>
      <right style="thin">
        <color rgb="00CBD5D8"/>
      </right>
      <top style="thin">
        <color rgb="00CBD5D8"/>
      </top>
      <bottom/>
      <diagonal/>
    </border>
    <border>
      <left/>
      <right/>
      <top style="thin">
        <color rgb="00CBD5D8"/>
      </top>
      <bottom style="thin">
        <color rgb="00CBD5D8"/>
      </bottom>
      <diagonal/>
    </border>
    <border>
      <left/>
      <right style="thin">
        <color rgb="00CBD5D8"/>
      </right>
      <top style="thin">
        <color rgb="00CBD5D8"/>
      </top>
      <bottom style="thin">
        <color rgb="00CBD5D8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3" fontId="0" fillId="3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center" vertical="center"/>
    </xf>
    <xf numFmtId="3" fontId="0" fillId="3" borderId="1" applyAlignment="1" pivotButton="0" quotePrefix="0" xfId="0">
      <alignment horizontal="center" vertical="center"/>
    </xf>
    <xf numFmtId="4" fontId="0" fillId="3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165" fontId="4" fillId="5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left" vertical="center"/>
    </xf>
    <xf numFmtId="4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left" vertical="center"/>
    </xf>
    <xf numFmtId="0" fontId="0" fillId="6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left" vertical="center"/>
    </xf>
    <xf numFmtId="3" fontId="0" fillId="6" borderId="1" applyAlignment="1" pivotButton="0" quotePrefix="0" xfId="0">
      <alignment horizontal="center" vertical="center"/>
    </xf>
    <xf numFmtId="4" fontId="0" fillId="6" borderId="1" applyAlignment="1" pivotButton="0" quotePrefix="0" xfId="0">
      <alignment horizontal="center" vertical="center"/>
    </xf>
    <xf numFmtId="165" fontId="0" fillId="6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top" wrapText="1"/>
    </xf>
    <xf numFmtId="10" fontId="0" fillId="7" borderId="1" applyAlignment="1" applyProtection="1" pivotButton="0" quotePrefix="0" xfId="0">
      <alignment horizontal="center" vertical="center"/>
      <protection locked="0" hidden="0"/>
    </xf>
    <xf numFmtId="0" fontId="0" fillId="8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center" vertical="center"/>
    </xf>
    <xf numFmtId="164" fontId="0" fillId="7" borderId="1" applyAlignment="1" applyProtection="1" pivotButton="0" quotePrefix="0" xfId="0">
      <alignment horizontal="center" vertical="center"/>
      <protection locked="0" hidden="0"/>
    </xf>
    <xf numFmtId="0" fontId="0" fillId="7" borderId="1" applyAlignment="1" applyProtection="1" pivotButton="0" quotePrefix="0" xfId="0">
      <alignment horizontal="left" vertical="center"/>
      <protection locked="0" hidden="0"/>
    </xf>
    <xf numFmtId="0" fontId="0" fillId="9" borderId="1" applyAlignment="1" applyProtection="1" pivotButton="0" quotePrefix="0" xfId="0">
      <alignment horizontal="left" vertical="center"/>
      <protection locked="0" hidden="0"/>
    </xf>
    <xf numFmtId="0" fontId="5" fillId="8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  <xf numFmtId="0" fontId="3" fillId="8" borderId="1" applyAlignment="1" pivotButton="0" quotePrefix="0" xfId="0">
      <alignment horizontal="center" vertical="center"/>
    </xf>
    <xf numFmtId="3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0" fillId="10" borderId="1" applyAlignment="1" applyProtection="1" pivotButton="0" quotePrefix="0" xfId="0">
      <alignment horizontal="center" vertical="center"/>
      <protection locked="0" hidden="0"/>
    </xf>
    <xf numFmtId="164" fontId="0" fillId="10" borderId="1" applyAlignment="1" applyProtection="1" pivotButton="0" quotePrefix="0" xfId="0">
      <alignment horizontal="center" vertical="center"/>
      <protection locked="0" hidden="0"/>
    </xf>
    <xf numFmtId="0" fontId="0" fillId="10" borderId="1" applyAlignment="1" applyProtection="1" pivotButton="0" quotePrefix="0" xfId="0">
      <alignment horizontal="left" vertical="center"/>
      <protection locked="0" hidden="0"/>
    </xf>
    <xf numFmtId="4" fontId="0" fillId="10" borderId="1" applyAlignment="1" applyProtection="1" pivotButton="0" quotePrefix="0" xfId="0">
      <alignment horizontal="center" vertical="center"/>
      <protection locked="0" hidden="0"/>
    </xf>
    <xf numFmtId="165" fontId="0" fillId="10" borderId="1" applyAlignment="1" applyProtection="1" pivotButton="0" quotePrefix="0" xfId="0">
      <alignment horizontal="center" vertical="center"/>
      <protection locked="0" hidden="0"/>
    </xf>
    <xf numFmtId="10" fontId="0" fillId="3" borderId="1" applyAlignment="1" pivotButton="0" quotePrefix="0" xfId="0">
      <alignment horizontal="center" vertical="center"/>
    </xf>
    <xf numFmtId="3" fontId="0" fillId="10" borderId="1" applyAlignment="1" applyProtection="1" pivotButton="0" quotePrefix="0" xfId="0">
      <alignment horizontal="center" vertical="center"/>
      <protection locked="0" hidden="0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6" fillId="8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3">
    <dxf>
      <fill>
        <patternFill patternType="solid">
          <fgColor rgb="00E2F0D9"/>
        </patternFill>
      </fill>
    </dxf>
    <dxf>
      <fill>
        <patternFill patternType="solid">
          <fgColor rgb="00FCE4D6"/>
        </patternFill>
      </fill>
    </dxf>
    <dxf>
      <fill>
        <patternFill patternType="solid">
          <fgColor rgb="00F2F2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Costo por concepto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'Resumen'!B16</f>
            </strRef>
          </tx>
          <spPr>
            <a:solidFill xmlns:a="http://schemas.openxmlformats.org/drawingml/2006/main">
              <a:srgbClr val="146B4A"/>
            </a:solidFill>
            <a:ln xmlns:a="http://schemas.openxmlformats.org/drawingml/2006/main">
              <a:prstDash val="solid"/>
            </a:ln>
          </spPr>
          <cat>
            <numRef>
              <f>'Resumen'!$A$17:$A$24</f>
            </numRef>
          </cat>
          <val>
            <numRef>
              <f>'Resumen'!$B$17:$B$24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MXN</a:t>
                </a:r>
              </a:p>
            </rich>
          </tx>
        </title>
        <numFmt formatCode="&quot;$&quot;#,##0.00 &quot;MXN&quot;" sourceLinked="0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Concepto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15</row>
      <rowOff>0</rowOff>
    </from>
    <ext cx="540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blTrips" displayName="tblTrips" ref="A5:U105" headerRowCount="1">
  <autoFilter ref="A5:U105"/>
  <tableColumns count="21">
    <tableColumn id="1" name="Folio"/>
    <tableColumn id="2" name="Fecha de costo"/>
    <tableColumn id="3" name="ID unidad"/>
    <tableColumn id="4" name="Unidad"/>
    <tableColumn id="5" name="Origen"/>
    <tableColumn id="6" name="Destino"/>
    <tableColumn id="7" name="Referencia de mercancía"/>
    <tableColumn id="8" name="Kilómetros recorridos"/>
    <tableColumn id="9" name="Combustible MXN"/>
    <tableColumn id="10" name="Casetas MXN"/>
    <tableColumn id="11" name="Mantenimiento MXN"/>
    <tableColumn id="12" name="Operador MXN"/>
    <tableColumn id="13" name="Estacionamiento MXN"/>
    <tableColumn id="14" name="Otros directos MXN"/>
    <tableColumn id="15" name="Fijo asignado MXN"/>
    <tableColumn id="16" name="Costo base MXN"/>
    <tableColumn id="17" name="% indirectos"/>
    <tableColumn id="18" name="Indirectos MXN"/>
    <tableColumn id="19" name="Total del viaje MXN"/>
    <tableColumn id="20" name="Costo por km MXN"/>
    <tableColumn id="21" name="Control"/>
  </tableColumns>
  <tableStyleInfo name="TableStyleMedium4" showFirstColumn="0" showLastColumn="0" showRowStripes="0" showColumnStripes="0"/>
</table>
</file>

<file path=xl/tables/table2.xml><?xml version="1.0" encoding="utf-8"?>
<table xmlns="http://schemas.openxmlformats.org/spreadsheetml/2006/main" id="2" name="tblUnits" displayName="tblUnits" ref="W5:AI105" headerRowCount="1">
  <autoFilter ref="W5:AI105"/>
  <tableColumns count="13">
    <tableColumn id="23" name="ID unidad"/>
    <tableColumn id="24" name="Unidad"/>
    <tableColumn id="25" name="Tipo de unidad"/>
    <tableColumn id="26" name="Combustible"/>
    <tableColumn id="27" name="Rendimiento km/L"/>
    <tableColumn id="28" name="Precio combustible MXN/L"/>
    <tableColumn id="29" name="Costo fijo mensual MXN"/>
    <tableColumn id="30" name="Viajes base mensuales"/>
    <tableColumn id="31" name="Mantenimiento MXN/km"/>
    <tableColumn id="32" name="Operador MXN/viaje"/>
    <tableColumn id="33" name="Fijo asignado MXN/viaje"/>
    <tableColumn id="34" name="Estatus"/>
    <tableColumn id="35" name="Control de unidad"/>
  </tableColumns>
  <tableStyleInfo name="TableStyleMedium4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9" customWidth="1" min="1" max="1"/>
    <col width="19" customWidth="1" min="2" max="2"/>
    <col width="4" customWidth="1" min="3" max="3"/>
    <col width="29" customWidth="1" min="4" max="4"/>
    <col width="20" customWidth="1" min="5" max="5"/>
    <col width="15" customWidth="1" min="6" max="6"/>
    <col width="2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</cols>
  <sheetData>
    <row r="1" ht="28" customHeight="1">
      <c r="A1" s="1" t="inlineStr">
        <is>
          <t>Calculadora de costos de transporte</t>
        </is>
      </c>
    </row>
    <row r="2">
      <c r="A2" s="2" t="inlineStr">
        <is>
          <t>Resumen por viaje, unidad y concepto | Valores configurables en MXN</t>
        </is>
      </c>
    </row>
    <row r="3">
      <c r="A3" s="3" t="inlineStr">
        <is>
          <t>Fecha inicial del resumen</t>
        </is>
      </c>
      <c r="B3" s="4">
        <f>'Parámetros'!$B$5</f>
        <v/>
      </c>
      <c r="D3" s="3" t="inlineStr">
        <is>
          <t>Fecha final del resumen</t>
        </is>
      </c>
      <c r="E3" s="4">
        <f>'Parámetros'!$B$6</f>
        <v/>
      </c>
    </row>
    <row r="6">
      <c r="A6" s="5" t="inlineStr">
        <is>
          <t>Indicador</t>
        </is>
      </c>
      <c r="B6" s="5" t="inlineStr">
        <is>
          <t>Valor</t>
        </is>
      </c>
      <c r="D6" s="5" t="inlineStr">
        <is>
          <t>Control</t>
        </is>
      </c>
      <c r="E6" s="5" t="inlineStr">
        <is>
          <t>Estado / valor</t>
        </is>
      </c>
    </row>
    <row r="7">
      <c r="A7" s="6" t="inlineStr">
        <is>
          <t>Viajes correctos</t>
        </is>
      </c>
      <c r="B7" s="7">
        <f>IFERROR(IF('Parámetros'!$D$6&lt;&gt;"Correcto","",COUNTIFS('Viajes'!$B$6:$B$105,"&gt;="&amp;$B$3,'Viajes'!$B$6:$B$105,"&lt;="&amp;$E$3,'Viajes'!$U$6:$U$105,"Correcto")),"")</f>
        <v/>
      </c>
      <c r="D7" s="6" t="inlineStr">
        <is>
          <t>Periodo de parámetros</t>
        </is>
      </c>
      <c r="E7" s="8">
        <f>IFERROR(IF('Parámetros'!$D$6="Correcto","Correcto","Revisar fechas"),"Revisar fechas")</f>
        <v/>
      </c>
    </row>
    <row r="8">
      <c r="A8" s="6" t="inlineStr">
        <is>
          <t>Viajes por revisar</t>
        </is>
      </c>
      <c r="B8" s="7">
        <f>IFERROR(IF('Parámetros'!$D$6&lt;&gt;"Correcto","",COUNTIFS('Viajes'!$B$6:$B$105,"&gt;="&amp;$B$3,'Viajes'!$B$6:$B$105,"&lt;="&amp;$E$3,'Viajes'!$U$6:$U$105,"&lt;&gt;"&amp;"Correcto",'Viajes'!$A$6:$A$105,"&lt;&gt;")),"")</f>
        <v/>
      </c>
      <c r="D8" s="6" t="inlineStr">
        <is>
          <t>Folios capturados en el periodo</t>
        </is>
      </c>
      <c r="E8" s="9">
        <f>IFERROR(IF('Parámetros'!$D$6&lt;&gt;"Correcto","",COUNTIFS('Viajes'!$B$6:$B$105,"&gt;="&amp;$B$3,'Viajes'!$B$6:$B$105,"&lt;="&amp;$E$3,'Viajes'!$A$6:$A$105,"&lt;&gt;")),"")</f>
        <v/>
      </c>
    </row>
    <row r="9">
      <c r="A9" s="6" t="inlineStr">
        <is>
          <t>Kilómetros correctos</t>
        </is>
      </c>
      <c r="B9" s="10">
        <f>IFERROR(IF('Parámetros'!$D$6&lt;&gt;"Correcto","",SUMIFS('Viajes'!$H$6:$H$105,'Viajes'!$B$6:$B$105,"&gt;="&amp;$B$3,'Viajes'!$B$6:$B$105,"&lt;="&amp;$E$3,'Viajes'!$U$6:$U$105,"Correcto")),"")</f>
        <v/>
      </c>
      <c r="D9" s="6" t="inlineStr">
        <is>
          <t>Diferencia total vs. conceptos</t>
        </is>
      </c>
      <c r="E9" s="11">
        <f>IFERROR(IF(OR($B$10="",$B$25=""),"",$B$10-$B$25),"")</f>
        <v/>
      </c>
    </row>
    <row r="10">
      <c r="A10" s="6" t="inlineStr">
        <is>
          <t>Costo total correcto</t>
        </is>
      </c>
      <c r="B10" s="12">
        <f>IFERROR(IF('Parámetros'!$D$6&lt;&gt;"Correcto","",SUMIFS('Viajes'!$S$6:$S$105,'Viajes'!$B$6:$B$105,"&gt;="&amp;$B$3,'Viajes'!$B$6:$B$105,"&lt;="&amp;$E$3,'Viajes'!$U$6:$U$105,"Correcto")),"")</f>
        <v/>
      </c>
      <c r="D10" s="6" t="inlineStr">
        <is>
          <t>Estado de conciliación</t>
        </is>
      </c>
      <c r="E10" s="8">
        <f>IFERROR(IF($E$9="","",IF(ROUND($E$9,2)=0,"Conciliado","Revisar")),"")</f>
        <v/>
      </c>
    </row>
    <row r="11">
      <c r="A11" s="6" t="inlineStr">
        <is>
          <t>Costo promedio por viaje</t>
        </is>
      </c>
      <c r="B11" s="12">
        <f>IFERROR(IF($B$10="","",$B$10/$B$7),"")</f>
        <v/>
      </c>
      <c r="D11" s="6" t="inlineStr">
        <is>
          <t>Registros con captura pendiente</t>
        </is>
      </c>
      <c r="E11" s="9">
        <f>IFERROR(IF($B$8="","",$B$8),"")</f>
        <v/>
      </c>
    </row>
    <row r="12">
      <c r="A12" s="6" t="inlineStr">
        <is>
          <t>Costo promedio por km</t>
        </is>
      </c>
      <c r="B12" s="12">
        <f>IFERROR(IF($B$10="","",$B$10/$B$9),"")</f>
        <v/>
      </c>
    </row>
    <row r="16">
      <c r="A16" s="5" t="inlineStr">
        <is>
          <t>Concepto de costo</t>
        </is>
      </c>
      <c r="B16" s="5" t="inlineStr">
        <is>
          <t>Total del periodo</t>
        </is>
      </c>
    </row>
    <row r="17">
      <c r="A17" s="6" t="inlineStr">
        <is>
          <t>Combustible</t>
        </is>
      </c>
      <c r="B17" s="12">
        <f>IFERROR(IF('Parámetros'!$D$6&lt;&gt;"Correcto","",SUMIFS('Viajes'!$I$6:$I$105,'Viajes'!$B$6:$B$105,"&gt;="&amp;$B$3,'Viajes'!$B$6:$B$105,"&lt;="&amp;$E$3,'Viajes'!$U$6:$U$105,"Correcto")),"")</f>
        <v/>
      </c>
    </row>
    <row r="18">
      <c r="A18" s="6" t="inlineStr">
        <is>
          <t>Casetas</t>
        </is>
      </c>
      <c r="B18" s="12">
        <f>IFERROR(IF('Parámetros'!$D$6&lt;&gt;"Correcto","",SUMIFS('Viajes'!$J$6:$J$105,'Viajes'!$B$6:$B$105,"&gt;="&amp;$B$3,'Viajes'!$B$6:$B$105,"&lt;="&amp;$E$3,'Viajes'!$U$6:$U$105,"Correcto")),"")</f>
        <v/>
      </c>
    </row>
    <row r="19">
      <c r="A19" s="6" t="inlineStr">
        <is>
          <t>Mantenimiento</t>
        </is>
      </c>
      <c r="B19" s="12">
        <f>IFERROR(IF('Parámetros'!$D$6&lt;&gt;"Correcto","",SUMIFS('Viajes'!$K$6:$K$105,'Viajes'!$B$6:$B$105,"&gt;="&amp;$B$3,'Viajes'!$B$6:$B$105,"&lt;="&amp;$E$3,'Viajes'!$U$6:$U$105,"Correcto")),"")</f>
        <v/>
      </c>
    </row>
    <row r="20">
      <c r="A20" s="6" t="inlineStr">
        <is>
          <t>Operador</t>
        </is>
      </c>
      <c r="B20" s="12">
        <f>IFERROR(IF('Parámetros'!$D$6&lt;&gt;"Correcto","",SUMIFS('Viajes'!$L$6:$L$105,'Viajes'!$B$6:$B$105,"&gt;="&amp;$B$3,'Viajes'!$B$6:$B$105,"&lt;="&amp;$E$3,'Viajes'!$U$6:$U$105,"Correcto")),"")</f>
        <v/>
      </c>
    </row>
    <row r="21">
      <c r="A21" s="6" t="inlineStr">
        <is>
          <t>Estacionamiento</t>
        </is>
      </c>
      <c r="B21" s="12">
        <f>IFERROR(IF('Parámetros'!$D$6&lt;&gt;"Correcto","",SUMIFS('Viajes'!$M$6:$M$105,'Viajes'!$B$6:$B$105,"&gt;="&amp;$B$3,'Viajes'!$B$6:$B$105,"&lt;="&amp;$E$3,'Viajes'!$U$6:$U$105,"Correcto")),"")</f>
        <v/>
      </c>
    </row>
    <row r="22">
      <c r="A22" s="6" t="inlineStr">
        <is>
          <t>Otros directos</t>
        </is>
      </c>
      <c r="B22" s="12">
        <f>IFERROR(IF('Parámetros'!$D$6&lt;&gt;"Correcto","",SUMIFS('Viajes'!$N$6:$N$105,'Viajes'!$B$6:$B$105,"&gt;="&amp;$B$3,'Viajes'!$B$6:$B$105,"&lt;="&amp;$E$3,'Viajes'!$U$6:$U$105,"Correcto")),"")</f>
        <v/>
      </c>
    </row>
    <row r="23">
      <c r="A23" s="6" t="inlineStr">
        <is>
          <t>Fijo asignado</t>
        </is>
      </c>
      <c r="B23" s="12">
        <f>IFERROR(IF('Parámetros'!$D$6&lt;&gt;"Correcto","",SUMIFS('Viajes'!$O$6:$O$105,'Viajes'!$B$6:$B$105,"&gt;="&amp;$B$3,'Viajes'!$B$6:$B$105,"&lt;="&amp;$E$3,'Viajes'!$U$6:$U$105,"Correcto")),"")</f>
        <v/>
      </c>
    </row>
    <row r="24">
      <c r="A24" s="6" t="inlineStr">
        <is>
          <t>Indirectos</t>
        </is>
      </c>
      <c r="B24" s="12">
        <f>IFERROR(IF('Parámetros'!$D$6&lt;&gt;"Correcto","",SUMIFS('Viajes'!$R$6:$R$105,'Viajes'!$B$6:$B$105,"&gt;="&amp;$B$3,'Viajes'!$B$6:$B$105,"&lt;="&amp;$E$3,'Viajes'!$U$6:$U$105,"Correcto")),"")</f>
        <v/>
      </c>
    </row>
    <row r="25">
      <c r="A25" s="13" t="inlineStr">
        <is>
          <t>Total por conceptos</t>
        </is>
      </c>
      <c r="B25" s="14">
        <f>IFERROR(IF(COUNT($B$17:$B$24)=0,"",SUM($B$17:$B$24)),"")</f>
        <v/>
      </c>
    </row>
    <row r="29">
      <c r="A29" s="5" t="inlineStr">
        <is>
          <t>ID unidad</t>
        </is>
      </c>
      <c r="B29" s="5" t="inlineStr">
        <is>
          <t>Unidad</t>
        </is>
      </c>
      <c r="C29" s="5" t="inlineStr">
        <is>
          <t>Viajes correctos</t>
        </is>
      </c>
      <c r="D29" s="5" t="inlineStr">
        <is>
          <t>Kilómetros</t>
        </is>
      </c>
      <c r="E29" s="5" t="inlineStr">
        <is>
          <t>Costo total MXN</t>
        </is>
      </c>
      <c r="F29" s="5" t="inlineStr">
        <is>
          <t>Costo por km MXN</t>
        </is>
      </c>
      <c r="G29" s="5" t="inlineStr">
        <is>
          <t>Estado</t>
        </is>
      </c>
    </row>
    <row r="30">
      <c r="A30" s="8">
        <f>IFERROR(IF('Viajes'!$W$6="","",'Viajes'!$W$6),"")</f>
        <v/>
      </c>
      <c r="B30" s="15">
        <f>IFERROR(IF($A30="","",VLOOKUP($A30,'Viajes'!$W$6:$AI$105,2,FALSE)),"")</f>
        <v/>
      </c>
      <c r="C30" s="9">
        <f>IFERROR(IF($A30="","",COUNTIFS('Viajes'!$C$6:$C$105,$A30,'Viajes'!$B$6:$B$105,"&gt;="&amp;$B$3,'Viajes'!$B$6:$B$105,"&lt;="&amp;$E$3,'Viajes'!$U$6:$U$105,"Correcto")),"")</f>
        <v/>
      </c>
      <c r="D30" s="16">
        <f>IFERROR(IF($A30="","",SUMIFS('Viajes'!$H$6:$H$105,'Viajes'!$C$6:$C$105,$A30,'Viajes'!$B$6:$B$105,"&gt;="&amp;$B$3,'Viajes'!$B$6:$B$105,"&lt;="&amp;$E$3,'Viajes'!$U$6:$U$105,"Correcto")),"")</f>
        <v/>
      </c>
      <c r="E30" s="17">
        <f>IFERROR(IF($A30="","",SUMIFS('Viajes'!$S$6:$S$105,'Viajes'!$C$6:$C$105,$A30,'Viajes'!$B$6:$B$105,"&gt;="&amp;$B$3,'Viajes'!$B$6:$B$105,"&lt;="&amp;$E$3,'Viajes'!$U$6:$U$105,"Correcto")),"")</f>
        <v/>
      </c>
      <c r="F30" s="17">
        <f>IFERROR(IF($A30="","",$E30/$D30),0)</f>
        <v/>
      </c>
      <c r="G30" s="8">
        <f>IFERROR(IF($A30="","",IF($C30=0,"Sin viajes en periodo","Correcto")),"")</f>
        <v/>
      </c>
    </row>
    <row r="31">
      <c r="A31" s="18">
        <f>IFERROR(IF('Viajes'!$W$7="","",'Viajes'!$W$7),"")</f>
        <v/>
      </c>
      <c r="B31" s="19">
        <f>IFERROR(IF($A31="","",VLOOKUP($A31,'Viajes'!$W$6:$AI$105,2,FALSE)),"")</f>
        <v/>
      </c>
      <c r="C31" s="20">
        <f>IFERROR(IF($A31="","",COUNTIFS('Viajes'!$C$6:$C$105,$A31,'Viajes'!$B$6:$B$105,"&gt;="&amp;$B$3,'Viajes'!$B$6:$B$105,"&lt;="&amp;$E$3,'Viajes'!$U$6:$U$105,"Correcto")),"")</f>
        <v/>
      </c>
      <c r="D31" s="21">
        <f>IFERROR(IF($A31="","",SUMIFS('Viajes'!$H$6:$H$105,'Viajes'!$C$6:$C$105,$A31,'Viajes'!$B$6:$B$105,"&gt;="&amp;$B$3,'Viajes'!$B$6:$B$105,"&lt;="&amp;$E$3,'Viajes'!$U$6:$U$105,"Correcto")),"")</f>
        <v/>
      </c>
      <c r="E31" s="22">
        <f>IFERROR(IF($A31="","",SUMIFS('Viajes'!$S$6:$S$105,'Viajes'!$C$6:$C$105,$A31,'Viajes'!$B$6:$B$105,"&gt;="&amp;$B$3,'Viajes'!$B$6:$B$105,"&lt;="&amp;$E$3,'Viajes'!$U$6:$U$105,"Correcto")),"")</f>
        <v/>
      </c>
      <c r="F31" s="22">
        <f>IFERROR(IF($A31="","",$E31/$D31),0)</f>
        <v/>
      </c>
      <c r="G31" s="18">
        <f>IFERROR(IF($A31="","",IF($C31=0,"Sin viajes en periodo","Correcto")),"")</f>
        <v/>
      </c>
    </row>
    <row r="32">
      <c r="A32" s="8">
        <f>IFERROR(IF('Viajes'!$W$8="","",'Viajes'!$W$8),"")</f>
        <v/>
      </c>
      <c r="B32" s="15">
        <f>IFERROR(IF($A32="","",VLOOKUP($A32,'Viajes'!$W$6:$AI$105,2,FALSE)),"")</f>
        <v/>
      </c>
      <c r="C32" s="9">
        <f>IFERROR(IF($A32="","",COUNTIFS('Viajes'!$C$6:$C$105,$A32,'Viajes'!$B$6:$B$105,"&gt;="&amp;$B$3,'Viajes'!$B$6:$B$105,"&lt;="&amp;$E$3,'Viajes'!$U$6:$U$105,"Correcto")),"")</f>
        <v/>
      </c>
      <c r="D32" s="16">
        <f>IFERROR(IF($A32="","",SUMIFS('Viajes'!$H$6:$H$105,'Viajes'!$C$6:$C$105,$A32,'Viajes'!$B$6:$B$105,"&gt;="&amp;$B$3,'Viajes'!$B$6:$B$105,"&lt;="&amp;$E$3,'Viajes'!$U$6:$U$105,"Correcto")),"")</f>
        <v/>
      </c>
      <c r="E32" s="17">
        <f>IFERROR(IF($A32="","",SUMIFS('Viajes'!$S$6:$S$105,'Viajes'!$C$6:$C$105,$A32,'Viajes'!$B$6:$B$105,"&gt;="&amp;$B$3,'Viajes'!$B$6:$B$105,"&lt;="&amp;$E$3,'Viajes'!$U$6:$U$105,"Correcto")),"")</f>
        <v/>
      </c>
      <c r="F32" s="17">
        <f>IFERROR(IF($A32="","",$E32/$D32),0)</f>
        <v/>
      </c>
      <c r="G32" s="8">
        <f>IFERROR(IF($A32="","",IF($C32=0,"Sin viajes en periodo","Correcto")),"")</f>
        <v/>
      </c>
    </row>
    <row r="33">
      <c r="A33" s="18">
        <f>IFERROR(IF('Viajes'!$W$9="","",'Viajes'!$W$9),"")</f>
        <v/>
      </c>
      <c r="B33" s="19">
        <f>IFERROR(IF($A33="","",VLOOKUP($A33,'Viajes'!$W$6:$AI$105,2,FALSE)),"")</f>
        <v/>
      </c>
      <c r="C33" s="20">
        <f>IFERROR(IF($A33="","",COUNTIFS('Viajes'!$C$6:$C$105,$A33,'Viajes'!$B$6:$B$105,"&gt;="&amp;$B$3,'Viajes'!$B$6:$B$105,"&lt;="&amp;$E$3,'Viajes'!$U$6:$U$105,"Correcto")),"")</f>
        <v/>
      </c>
      <c r="D33" s="21">
        <f>IFERROR(IF($A33="","",SUMIFS('Viajes'!$H$6:$H$105,'Viajes'!$C$6:$C$105,$A33,'Viajes'!$B$6:$B$105,"&gt;="&amp;$B$3,'Viajes'!$B$6:$B$105,"&lt;="&amp;$E$3,'Viajes'!$U$6:$U$105,"Correcto")),"")</f>
        <v/>
      </c>
      <c r="E33" s="22">
        <f>IFERROR(IF($A33="","",SUMIFS('Viajes'!$S$6:$S$105,'Viajes'!$C$6:$C$105,$A33,'Viajes'!$B$6:$B$105,"&gt;="&amp;$B$3,'Viajes'!$B$6:$B$105,"&lt;="&amp;$E$3,'Viajes'!$U$6:$U$105,"Correcto")),"")</f>
        <v/>
      </c>
      <c r="F33" s="22">
        <f>IFERROR(IF($A33="","",$E33/$D33),0)</f>
        <v/>
      </c>
      <c r="G33" s="18">
        <f>IFERROR(IF($A33="","",IF($C33=0,"Sin viajes en periodo","Correcto")),"")</f>
        <v/>
      </c>
    </row>
    <row r="34">
      <c r="A34" s="8">
        <f>IFERROR(IF('Viajes'!$W$10="","",'Viajes'!$W$10),"")</f>
        <v/>
      </c>
      <c r="B34" s="15">
        <f>IFERROR(IF($A34="","",VLOOKUP($A34,'Viajes'!$W$6:$AI$105,2,FALSE)),"")</f>
        <v/>
      </c>
      <c r="C34" s="9">
        <f>IFERROR(IF($A34="","",COUNTIFS('Viajes'!$C$6:$C$105,$A34,'Viajes'!$B$6:$B$105,"&gt;="&amp;$B$3,'Viajes'!$B$6:$B$105,"&lt;="&amp;$E$3,'Viajes'!$U$6:$U$105,"Correcto")),"")</f>
        <v/>
      </c>
      <c r="D34" s="16">
        <f>IFERROR(IF($A34="","",SUMIFS('Viajes'!$H$6:$H$105,'Viajes'!$C$6:$C$105,$A34,'Viajes'!$B$6:$B$105,"&gt;="&amp;$B$3,'Viajes'!$B$6:$B$105,"&lt;="&amp;$E$3,'Viajes'!$U$6:$U$105,"Correcto")),"")</f>
        <v/>
      </c>
      <c r="E34" s="17">
        <f>IFERROR(IF($A34="","",SUMIFS('Viajes'!$S$6:$S$105,'Viajes'!$C$6:$C$105,$A34,'Viajes'!$B$6:$B$105,"&gt;="&amp;$B$3,'Viajes'!$B$6:$B$105,"&lt;="&amp;$E$3,'Viajes'!$U$6:$U$105,"Correcto")),"")</f>
        <v/>
      </c>
      <c r="F34" s="17">
        <f>IFERROR(IF($A34="","",$E34/$D34),0)</f>
        <v/>
      </c>
      <c r="G34" s="8">
        <f>IFERROR(IF($A34="","",IF($C34=0,"Sin viajes en periodo","Correcto")),"")</f>
        <v/>
      </c>
    </row>
    <row r="35">
      <c r="A35" s="18">
        <f>IFERROR(IF('Viajes'!$W$11="","",'Viajes'!$W$11),"")</f>
        <v/>
      </c>
      <c r="B35" s="19">
        <f>IFERROR(IF($A35="","",VLOOKUP($A35,'Viajes'!$W$6:$AI$105,2,FALSE)),"")</f>
        <v/>
      </c>
      <c r="C35" s="20">
        <f>IFERROR(IF($A35="","",COUNTIFS('Viajes'!$C$6:$C$105,$A35,'Viajes'!$B$6:$B$105,"&gt;="&amp;$B$3,'Viajes'!$B$6:$B$105,"&lt;="&amp;$E$3,'Viajes'!$U$6:$U$105,"Correcto")),"")</f>
        <v/>
      </c>
      <c r="D35" s="21">
        <f>IFERROR(IF($A35="","",SUMIFS('Viajes'!$H$6:$H$105,'Viajes'!$C$6:$C$105,$A35,'Viajes'!$B$6:$B$105,"&gt;="&amp;$B$3,'Viajes'!$B$6:$B$105,"&lt;="&amp;$E$3,'Viajes'!$U$6:$U$105,"Correcto")),"")</f>
        <v/>
      </c>
      <c r="E35" s="22">
        <f>IFERROR(IF($A35="","",SUMIFS('Viajes'!$S$6:$S$105,'Viajes'!$C$6:$C$105,$A35,'Viajes'!$B$6:$B$105,"&gt;="&amp;$B$3,'Viajes'!$B$6:$B$105,"&lt;="&amp;$E$3,'Viajes'!$U$6:$U$105,"Correcto")),"")</f>
        <v/>
      </c>
      <c r="F35" s="22">
        <f>IFERROR(IF($A35="","",$E35/$D35),0)</f>
        <v/>
      </c>
      <c r="G35" s="18">
        <f>IFERROR(IF($A35="","",IF($C35=0,"Sin viajes en periodo","Correcto")),"")</f>
        <v/>
      </c>
    </row>
    <row r="36">
      <c r="A36" s="8">
        <f>IFERROR(IF('Viajes'!$W$12="","",'Viajes'!$W$12),"")</f>
        <v/>
      </c>
      <c r="B36" s="15">
        <f>IFERROR(IF($A36="","",VLOOKUP($A36,'Viajes'!$W$6:$AI$105,2,FALSE)),"")</f>
        <v/>
      </c>
      <c r="C36" s="9">
        <f>IFERROR(IF($A36="","",COUNTIFS('Viajes'!$C$6:$C$105,$A36,'Viajes'!$B$6:$B$105,"&gt;="&amp;$B$3,'Viajes'!$B$6:$B$105,"&lt;="&amp;$E$3,'Viajes'!$U$6:$U$105,"Correcto")),"")</f>
        <v/>
      </c>
      <c r="D36" s="16">
        <f>IFERROR(IF($A36="","",SUMIFS('Viajes'!$H$6:$H$105,'Viajes'!$C$6:$C$105,$A36,'Viajes'!$B$6:$B$105,"&gt;="&amp;$B$3,'Viajes'!$B$6:$B$105,"&lt;="&amp;$E$3,'Viajes'!$U$6:$U$105,"Correcto")),"")</f>
        <v/>
      </c>
      <c r="E36" s="17">
        <f>IFERROR(IF($A36="","",SUMIFS('Viajes'!$S$6:$S$105,'Viajes'!$C$6:$C$105,$A36,'Viajes'!$B$6:$B$105,"&gt;="&amp;$B$3,'Viajes'!$B$6:$B$105,"&lt;="&amp;$E$3,'Viajes'!$U$6:$U$105,"Correcto")),"")</f>
        <v/>
      </c>
      <c r="F36" s="17">
        <f>IFERROR(IF($A36="","",$E36/$D36),0)</f>
        <v/>
      </c>
      <c r="G36" s="8">
        <f>IFERROR(IF($A36="","",IF($C36=0,"Sin viajes en periodo","Correcto")),"")</f>
        <v/>
      </c>
    </row>
    <row r="37">
      <c r="A37" s="18">
        <f>IFERROR(IF('Viajes'!$W$13="","",'Viajes'!$W$13),"")</f>
        <v/>
      </c>
      <c r="B37" s="19">
        <f>IFERROR(IF($A37="","",VLOOKUP($A37,'Viajes'!$W$6:$AI$105,2,FALSE)),"")</f>
        <v/>
      </c>
      <c r="C37" s="20">
        <f>IFERROR(IF($A37="","",COUNTIFS('Viajes'!$C$6:$C$105,$A37,'Viajes'!$B$6:$B$105,"&gt;="&amp;$B$3,'Viajes'!$B$6:$B$105,"&lt;="&amp;$E$3,'Viajes'!$U$6:$U$105,"Correcto")),"")</f>
        <v/>
      </c>
      <c r="D37" s="21">
        <f>IFERROR(IF($A37="","",SUMIFS('Viajes'!$H$6:$H$105,'Viajes'!$C$6:$C$105,$A37,'Viajes'!$B$6:$B$105,"&gt;="&amp;$B$3,'Viajes'!$B$6:$B$105,"&lt;="&amp;$E$3,'Viajes'!$U$6:$U$105,"Correcto")),"")</f>
        <v/>
      </c>
      <c r="E37" s="22">
        <f>IFERROR(IF($A37="","",SUMIFS('Viajes'!$S$6:$S$105,'Viajes'!$C$6:$C$105,$A37,'Viajes'!$B$6:$B$105,"&gt;="&amp;$B$3,'Viajes'!$B$6:$B$105,"&lt;="&amp;$E$3,'Viajes'!$U$6:$U$105,"Correcto")),"")</f>
        <v/>
      </c>
      <c r="F37" s="22">
        <f>IFERROR(IF($A37="","",$E37/$D37),0)</f>
        <v/>
      </c>
      <c r="G37" s="18">
        <f>IFERROR(IF($A37="","",IF($C37=0,"Sin viajes en periodo","Correcto")),"")</f>
        <v/>
      </c>
    </row>
    <row r="38">
      <c r="A38" s="8">
        <f>IFERROR(IF('Viajes'!$W$14="","",'Viajes'!$W$14),"")</f>
        <v/>
      </c>
      <c r="B38" s="15">
        <f>IFERROR(IF($A38="","",VLOOKUP($A38,'Viajes'!$W$6:$AI$105,2,FALSE)),"")</f>
        <v/>
      </c>
      <c r="C38" s="9">
        <f>IFERROR(IF($A38="","",COUNTIFS('Viajes'!$C$6:$C$105,$A38,'Viajes'!$B$6:$B$105,"&gt;="&amp;$B$3,'Viajes'!$B$6:$B$105,"&lt;="&amp;$E$3,'Viajes'!$U$6:$U$105,"Correcto")),"")</f>
        <v/>
      </c>
      <c r="D38" s="16">
        <f>IFERROR(IF($A38="","",SUMIFS('Viajes'!$H$6:$H$105,'Viajes'!$C$6:$C$105,$A38,'Viajes'!$B$6:$B$105,"&gt;="&amp;$B$3,'Viajes'!$B$6:$B$105,"&lt;="&amp;$E$3,'Viajes'!$U$6:$U$105,"Correcto")),"")</f>
        <v/>
      </c>
      <c r="E38" s="17">
        <f>IFERROR(IF($A38="","",SUMIFS('Viajes'!$S$6:$S$105,'Viajes'!$C$6:$C$105,$A38,'Viajes'!$B$6:$B$105,"&gt;="&amp;$B$3,'Viajes'!$B$6:$B$105,"&lt;="&amp;$E$3,'Viajes'!$U$6:$U$105,"Correcto")),"")</f>
        <v/>
      </c>
      <c r="F38" s="17">
        <f>IFERROR(IF($A38="","",$E38/$D38),0)</f>
        <v/>
      </c>
      <c r="G38" s="8">
        <f>IFERROR(IF($A38="","",IF($C38=0,"Sin viajes en periodo","Correcto")),"")</f>
        <v/>
      </c>
    </row>
    <row r="39">
      <c r="A39" s="18">
        <f>IFERROR(IF('Viajes'!$W$15="","",'Viajes'!$W$15),"")</f>
        <v/>
      </c>
      <c r="B39" s="19">
        <f>IFERROR(IF($A39="","",VLOOKUP($A39,'Viajes'!$W$6:$AI$105,2,FALSE)),"")</f>
        <v/>
      </c>
      <c r="C39" s="20">
        <f>IFERROR(IF($A39="","",COUNTIFS('Viajes'!$C$6:$C$105,$A39,'Viajes'!$B$6:$B$105,"&gt;="&amp;$B$3,'Viajes'!$B$6:$B$105,"&lt;="&amp;$E$3,'Viajes'!$U$6:$U$105,"Correcto")),"")</f>
        <v/>
      </c>
      <c r="D39" s="21">
        <f>IFERROR(IF($A39="","",SUMIFS('Viajes'!$H$6:$H$105,'Viajes'!$C$6:$C$105,$A39,'Viajes'!$B$6:$B$105,"&gt;="&amp;$B$3,'Viajes'!$B$6:$B$105,"&lt;="&amp;$E$3,'Viajes'!$U$6:$U$105,"Correcto")),"")</f>
        <v/>
      </c>
      <c r="E39" s="22">
        <f>IFERROR(IF($A39="","",SUMIFS('Viajes'!$S$6:$S$105,'Viajes'!$C$6:$C$105,$A39,'Viajes'!$B$6:$B$105,"&gt;="&amp;$B$3,'Viajes'!$B$6:$B$105,"&lt;="&amp;$E$3,'Viajes'!$U$6:$U$105,"Correcto")),"")</f>
        <v/>
      </c>
      <c r="F39" s="22">
        <f>IFERROR(IF($A39="","",$E39/$D39),0)</f>
        <v/>
      </c>
      <c r="G39" s="18">
        <f>IFERROR(IF($A39="","",IF($C39=0,"Sin viajes en periodo","Correcto")),"")</f>
        <v/>
      </c>
    </row>
    <row r="40">
      <c r="A40" s="8">
        <f>IFERROR(IF('Viajes'!$W$16="","",'Viajes'!$W$16),"")</f>
        <v/>
      </c>
      <c r="B40" s="15">
        <f>IFERROR(IF($A40="","",VLOOKUP($A40,'Viajes'!$W$6:$AI$105,2,FALSE)),"")</f>
        <v/>
      </c>
      <c r="C40" s="9">
        <f>IFERROR(IF($A40="","",COUNTIFS('Viajes'!$C$6:$C$105,$A40,'Viajes'!$B$6:$B$105,"&gt;="&amp;$B$3,'Viajes'!$B$6:$B$105,"&lt;="&amp;$E$3,'Viajes'!$U$6:$U$105,"Correcto")),"")</f>
        <v/>
      </c>
      <c r="D40" s="16">
        <f>IFERROR(IF($A40="","",SUMIFS('Viajes'!$H$6:$H$105,'Viajes'!$C$6:$C$105,$A40,'Viajes'!$B$6:$B$105,"&gt;="&amp;$B$3,'Viajes'!$B$6:$B$105,"&lt;="&amp;$E$3,'Viajes'!$U$6:$U$105,"Correcto")),"")</f>
        <v/>
      </c>
      <c r="E40" s="17">
        <f>IFERROR(IF($A40="","",SUMIFS('Viajes'!$S$6:$S$105,'Viajes'!$C$6:$C$105,$A40,'Viajes'!$B$6:$B$105,"&gt;="&amp;$B$3,'Viajes'!$B$6:$B$105,"&lt;="&amp;$E$3,'Viajes'!$U$6:$U$105,"Correcto")),"")</f>
        <v/>
      </c>
      <c r="F40" s="17">
        <f>IFERROR(IF($A40="","",$E40/$D40),0)</f>
        <v/>
      </c>
      <c r="G40" s="8">
        <f>IFERROR(IF($A40="","",IF($C40=0,"Sin viajes en periodo","Correcto")),"")</f>
        <v/>
      </c>
    </row>
    <row r="41">
      <c r="A41" s="18">
        <f>IFERROR(IF('Viajes'!$W$17="","",'Viajes'!$W$17),"")</f>
        <v/>
      </c>
      <c r="B41" s="19">
        <f>IFERROR(IF($A41="","",VLOOKUP($A41,'Viajes'!$W$6:$AI$105,2,FALSE)),"")</f>
        <v/>
      </c>
      <c r="C41" s="20">
        <f>IFERROR(IF($A41="","",COUNTIFS('Viajes'!$C$6:$C$105,$A41,'Viajes'!$B$6:$B$105,"&gt;="&amp;$B$3,'Viajes'!$B$6:$B$105,"&lt;="&amp;$E$3,'Viajes'!$U$6:$U$105,"Correcto")),"")</f>
        <v/>
      </c>
      <c r="D41" s="21">
        <f>IFERROR(IF($A41="","",SUMIFS('Viajes'!$H$6:$H$105,'Viajes'!$C$6:$C$105,$A41,'Viajes'!$B$6:$B$105,"&gt;="&amp;$B$3,'Viajes'!$B$6:$B$105,"&lt;="&amp;$E$3,'Viajes'!$U$6:$U$105,"Correcto")),"")</f>
        <v/>
      </c>
      <c r="E41" s="22">
        <f>IFERROR(IF($A41="","",SUMIFS('Viajes'!$S$6:$S$105,'Viajes'!$C$6:$C$105,$A41,'Viajes'!$B$6:$B$105,"&gt;="&amp;$B$3,'Viajes'!$B$6:$B$105,"&lt;="&amp;$E$3,'Viajes'!$U$6:$U$105,"Correcto")),"")</f>
        <v/>
      </c>
      <c r="F41" s="22">
        <f>IFERROR(IF($A41="","",$E41/$D41),0)</f>
        <v/>
      </c>
      <c r="G41" s="18">
        <f>IFERROR(IF($A41="","",IF($C41=0,"Sin viajes en periodo","Correcto")),"")</f>
        <v/>
      </c>
    </row>
    <row r="42">
      <c r="A42" s="8">
        <f>IFERROR(IF('Viajes'!$W$18="","",'Viajes'!$W$18),"")</f>
        <v/>
      </c>
      <c r="B42" s="15">
        <f>IFERROR(IF($A42="","",VLOOKUP($A42,'Viajes'!$W$6:$AI$105,2,FALSE)),"")</f>
        <v/>
      </c>
      <c r="C42" s="9">
        <f>IFERROR(IF($A42="","",COUNTIFS('Viajes'!$C$6:$C$105,$A42,'Viajes'!$B$6:$B$105,"&gt;="&amp;$B$3,'Viajes'!$B$6:$B$105,"&lt;="&amp;$E$3,'Viajes'!$U$6:$U$105,"Correcto")),"")</f>
        <v/>
      </c>
      <c r="D42" s="16">
        <f>IFERROR(IF($A42="","",SUMIFS('Viajes'!$H$6:$H$105,'Viajes'!$C$6:$C$105,$A42,'Viajes'!$B$6:$B$105,"&gt;="&amp;$B$3,'Viajes'!$B$6:$B$105,"&lt;="&amp;$E$3,'Viajes'!$U$6:$U$105,"Correcto")),"")</f>
        <v/>
      </c>
      <c r="E42" s="17">
        <f>IFERROR(IF($A42="","",SUMIFS('Viajes'!$S$6:$S$105,'Viajes'!$C$6:$C$105,$A42,'Viajes'!$B$6:$B$105,"&gt;="&amp;$B$3,'Viajes'!$B$6:$B$105,"&lt;="&amp;$E$3,'Viajes'!$U$6:$U$105,"Correcto")),"")</f>
        <v/>
      </c>
      <c r="F42" s="17">
        <f>IFERROR(IF($A42="","",$E42/$D42),0)</f>
        <v/>
      </c>
      <c r="G42" s="8">
        <f>IFERROR(IF($A42="","",IF($C42=0,"Sin viajes en periodo","Correcto")),"")</f>
        <v/>
      </c>
    </row>
    <row r="43">
      <c r="A43" s="18">
        <f>IFERROR(IF('Viajes'!$W$19="","",'Viajes'!$W$19),"")</f>
        <v/>
      </c>
      <c r="B43" s="19">
        <f>IFERROR(IF($A43="","",VLOOKUP($A43,'Viajes'!$W$6:$AI$105,2,FALSE)),"")</f>
        <v/>
      </c>
      <c r="C43" s="20">
        <f>IFERROR(IF($A43="","",COUNTIFS('Viajes'!$C$6:$C$105,$A43,'Viajes'!$B$6:$B$105,"&gt;="&amp;$B$3,'Viajes'!$B$6:$B$105,"&lt;="&amp;$E$3,'Viajes'!$U$6:$U$105,"Correcto")),"")</f>
        <v/>
      </c>
      <c r="D43" s="21">
        <f>IFERROR(IF($A43="","",SUMIFS('Viajes'!$H$6:$H$105,'Viajes'!$C$6:$C$105,$A43,'Viajes'!$B$6:$B$105,"&gt;="&amp;$B$3,'Viajes'!$B$6:$B$105,"&lt;="&amp;$E$3,'Viajes'!$U$6:$U$105,"Correcto")),"")</f>
        <v/>
      </c>
      <c r="E43" s="22">
        <f>IFERROR(IF($A43="","",SUMIFS('Viajes'!$S$6:$S$105,'Viajes'!$C$6:$C$105,$A43,'Viajes'!$B$6:$B$105,"&gt;="&amp;$B$3,'Viajes'!$B$6:$B$105,"&lt;="&amp;$E$3,'Viajes'!$U$6:$U$105,"Correcto")),"")</f>
        <v/>
      </c>
      <c r="F43" s="22">
        <f>IFERROR(IF($A43="","",$E43/$D43),0)</f>
        <v/>
      </c>
      <c r="G43" s="18">
        <f>IFERROR(IF($A43="","",IF($C43=0,"Sin viajes en periodo","Correcto")),"")</f>
        <v/>
      </c>
    </row>
    <row r="44">
      <c r="A44" s="8">
        <f>IFERROR(IF('Viajes'!$W$20="","",'Viajes'!$W$20),"")</f>
        <v/>
      </c>
      <c r="B44" s="15">
        <f>IFERROR(IF($A44="","",VLOOKUP($A44,'Viajes'!$W$6:$AI$105,2,FALSE)),"")</f>
        <v/>
      </c>
      <c r="C44" s="9">
        <f>IFERROR(IF($A44="","",COUNTIFS('Viajes'!$C$6:$C$105,$A44,'Viajes'!$B$6:$B$105,"&gt;="&amp;$B$3,'Viajes'!$B$6:$B$105,"&lt;="&amp;$E$3,'Viajes'!$U$6:$U$105,"Correcto")),"")</f>
        <v/>
      </c>
      <c r="D44" s="16">
        <f>IFERROR(IF($A44="","",SUMIFS('Viajes'!$H$6:$H$105,'Viajes'!$C$6:$C$105,$A44,'Viajes'!$B$6:$B$105,"&gt;="&amp;$B$3,'Viajes'!$B$6:$B$105,"&lt;="&amp;$E$3,'Viajes'!$U$6:$U$105,"Correcto")),"")</f>
        <v/>
      </c>
      <c r="E44" s="17">
        <f>IFERROR(IF($A44="","",SUMIFS('Viajes'!$S$6:$S$105,'Viajes'!$C$6:$C$105,$A44,'Viajes'!$B$6:$B$105,"&gt;="&amp;$B$3,'Viajes'!$B$6:$B$105,"&lt;="&amp;$E$3,'Viajes'!$U$6:$U$105,"Correcto")),"")</f>
        <v/>
      </c>
      <c r="F44" s="17">
        <f>IFERROR(IF($A44="","",$E44/$D44),0)</f>
        <v/>
      </c>
      <c r="G44" s="8">
        <f>IFERROR(IF($A44="","",IF($C44=0,"Sin viajes en periodo","Correcto")),"")</f>
        <v/>
      </c>
    </row>
    <row r="45">
      <c r="A45" s="18">
        <f>IFERROR(IF('Viajes'!$W$21="","",'Viajes'!$W$21),"")</f>
        <v/>
      </c>
      <c r="B45" s="19">
        <f>IFERROR(IF($A45="","",VLOOKUP($A45,'Viajes'!$W$6:$AI$105,2,FALSE)),"")</f>
        <v/>
      </c>
      <c r="C45" s="20">
        <f>IFERROR(IF($A45="","",COUNTIFS('Viajes'!$C$6:$C$105,$A45,'Viajes'!$B$6:$B$105,"&gt;="&amp;$B$3,'Viajes'!$B$6:$B$105,"&lt;="&amp;$E$3,'Viajes'!$U$6:$U$105,"Correcto")),"")</f>
        <v/>
      </c>
      <c r="D45" s="21">
        <f>IFERROR(IF($A45="","",SUMIFS('Viajes'!$H$6:$H$105,'Viajes'!$C$6:$C$105,$A45,'Viajes'!$B$6:$B$105,"&gt;="&amp;$B$3,'Viajes'!$B$6:$B$105,"&lt;="&amp;$E$3,'Viajes'!$U$6:$U$105,"Correcto")),"")</f>
        <v/>
      </c>
      <c r="E45" s="22">
        <f>IFERROR(IF($A45="","",SUMIFS('Viajes'!$S$6:$S$105,'Viajes'!$C$6:$C$105,$A45,'Viajes'!$B$6:$B$105,"&gt;="&amp;$B$3,'Viajes'!$B$6:$B$105,"&lt;="&amp;$E$3,'Viajes'!$U$6:$U$105,"Correcto")),"")</f>
        <v/>
      </c>
      <c r="F45" s="22">
        <f>IFERROR(IF($A45="","",$E45/$D45),0)</f>
        <v/>
      </c>
      <c r="G45" s="18">
        <f>IFERROR(IF($A45="","",IF($C45=0,"Sin viajes en periodo","Correcto")),"")</f>
        <v/>
      </c>
    </row>
    <row r="46">
      <c r="A46" s="8">
        <f>IFERROR(IF('Viajes'!$W$22="","",'Viajes'!$W$22),"")</f>
        <v/>
      </c>
      <c r="B46" s="15">
        <f>IFERROR(IF($A46="","",VLOOKUP($A46,'Viajes'!$W$6:$AI$105,2,FALSE)),"")</f>
        <v/>
      </c>
      <c r="C46" s="9">
        <f>IFERROR(IF($A46="","",COUNTIFS('Viajes'!$C$6:$C$105,$A46,'Viajes'!$B$6:$B$105,"&gt;="&amp;$B$3,'Viajes'!$B$6:$B$105,"&lt;="&amp;$E$3,'Viajes'!$U$6:$U$105,"Correcto")),"")</f>
        <v/>
      </c>
      <c r="D46" s="16">
        <f>IFERROR(IF($A46="","",SUMIFS('Viajes'!$H$6:$H$105,'Viajes'!$C$6:$C$105,$A46,'Viajes'!$B$6:$B$105,"&gt;="&amp;$B$3,'Viajes'!$B$6:$B$105,"&lt;="&amp;$E$3,'Viajes'!$U$6:$U$105,"Correcto")),"")</f>
        <v/>
      </c>
      <c r="E46" s="17">
        <f>IFERROR(IF($A46="","",SUMIFS('Viajes'!$S$6:$S$105,'Viajes'!$C$6:$C$105,$A46,'Viajes'!$B$6:$B$105,"&gt;="&amp;$B$3,'Viajes'!$B$6:$B$105,"&lt;="&amp;$E$3,'Viajes'!$U$6:$U$105,"Correcto")),"")</f>
        <v/>
      </c>
      <c r="F46" s="17">
        <f>IFERROR(IF($A46="","",$E46/$D46),0)</f>
        <v/>
      </c>
      <c r="G46" s="8">
        <f>IFERROR(IF($A46="","",IF($C46=0,"Sin viajes en periodo","Correcto")),"")</f>
        <v/>
      </c>
    </row>
    <row r="47">
      <c r="A47" s="18">
        <f>IFERROR(IF('Viajes'!$W$23="","",'Viajes'!$W$23),"")</f>
        <v/>
      </c>
      <c r="B47" s="19">
        <f>IFERROR(IF($A47="","",VLOOKUP($A47,'Viajes'!$W$6:$AI$105,2,FALSE)),"")</f>
        <v/>
      </c>
      <c r="C47" s="20">
        <f>IFERROR(IF($A47="","",COUNTIFS('Viajes'!$C$6:$C$105,$A47,'Viajes'!$B$6:$B$105,"&gt;="&amp;$B$3,'Viajes'!$B$6:$B$105,"&lt;="&amp;$E$3,'Viajes'!$U$6:$U$105,"Correcto")),"")</f>
        <v/>
      </c>
      <c r="D47" s="21">
        <f>IFERROR(IF($A47="","",SUMIFS('Viajes'!$H$6:$H$105,'Viajes'!$C$6:$C$105,$A47,'Viajes'!$B$6:$B$105,"&gt;="&amp;$B$3,'Viajes'!$B$6:$B$105,"&lt;="&amp;$E$3,'Viajes'!$U$6:$U$105,"Correcto")),"")</f>
        <v/>
      </c>
      <c r="E47" s="22">
        <f>IFERROR(IF($A47="","",SUMIFS('Viajes'!$S$6:$S$105,'Viajes'!$C$6:$C$105,$A47,'Viajes'!$B$6:$B$105,"&gt;="&amp;$B$3,'Viajes'!$B$6:$B$105,"&lt;="&amp;$E$3,'Viajes'!$U$6:$U$105,"Correcto")),"")</f>
        <v/>
      </c>
      <c r="F47" s="22">
        <f>IFERROR(IF($A47="","",$E47/$D47),0)</f>
        <v/>
      </c>
      <c r="G47" s="18">
        <f>IFERROR(IF($A47="","",IF($C47=0,"Sin viajes en periodo","Correcto")),"")</f>
        <v/>
      </c>
    </row>
    <row r="48">
      <c r="A48" s="8">
        <f>IFERROR(IF('Viajes'!$W$24="","",'Viajes'!$W$24),"")</f>
        <v/>
      </c>
      <c r="B48" s="15">
        <f>IFERROR(IF($A48="","",VLOOKUP($A48,'Viajes'!$W$6:$AI$105,2,FALSE)),"")</f>
        <v/>
      </c>
      <c r="C48" s="9">
        <f>IFERROR(IF($A48="","",COUNTIFS('Viajes'!$C$6:$C$105,$A48,'Viajes'!$B$6:$B$105,"&gt;="&amp;$B$3,'Viajes'!$B$6:$B$105,"&lt;="&amp;$E$3,'Viajes'!$U$6:$U$105,"Correcto")),"")</f>
        <v/>
      </c>
      <c r="D48" s="16">
        <f>IFERROR(IF($A48="","",SUMIFS('Viajes'!$H$6:$H$105,'Viajes'!$C$6:$C$105,$A48,'Viajes'!$B$6:$B$105,"&gt;="&amp;$B$3,'Viajes'!$B$6:$B$105,"&lt;="&amp;$E$3,'Viajes'!$U$6:$U$105,"Correcto")),"")</f>
        <v/>
      </c>
      <c r="E48" s="17">
        <f>IFERROR(IF($A48="","",SUMIFS('Viajes'!$S$6:$S$105,'Viajes'!$C$6:$C$105,$A48,'Viajes'!$B$6:$B$105,"&gt;="&amp;$B$3,'Viajes'!$B$6:$B$105,"&lt;="&amp;$E$3,'Viajes'!$U$6:$U$105,"Correcto")),"")</f>
        <v/>
      </c>
      <c r="F48" s="17">
        <f>IFERROR(IF($A48="","",$E48/$D48),0)</f>
        <v/>
      </c>
      <c r="G48" s="8">
        <f>IFERROR(IF($A48="","",IF($C48=0,"Sin viajes en periodo","Correcto")),"")</f>
        <v/>
      </c>
    </row>
    <row r="49">
      <c r="A49" s="18">
        <f>IFERROR(IF('Viajes'!$W$25="","",'Viajes'!$W$25),"")</f>
        <v/>
      </c>
      <c r="B49" s="19">
        <f>IFERROR(IF($A49="","",VLOOKUP($A49,'Viajes'!$W$6:$AI$105,2,FALSE)),"")</f>
        <v/>
      </c>
      <c r="C49" s="20">
        <f>IFERROR(IF($A49="","",COUNTIFS('Viajes'!$C$6:$C$105,$A49,'Viajes'!$B$6:$B$105,"&gt;="&amp;$B$3,'Viajes'!$B$6:$B$105,"&lt;="&amp;$E$3,'Viajes'!$U$6:$U$105,"Correcto")),"")</f>
        <v/>
      </c>
      <c r="D49" s="21">
        <f>IFERROR(IF($A49="","",SUMIFS('Viajes'!$H$6:$H$105,'Viajes'!$C$6:$C$105,$A49,'Viajes'!$B$6:$B$105,"&gt;="&amp;$B$3,'Viajes'!$B$6:$B$105,"&lt;="&amp;$E$3,'Viajes'!$U$6:$U$105,"Correcto")),"")</f>
        <v/>
      </c>
      <c r="E49" s="22">
        <f>IFERROR(IF($A49="","",SUMIFS('Viajes'!$S$6:$S$105,'Viajes'!$C$6:$C$105,$A49,'Viajes'!$B$6:$B$105,"&gt;="&amp;$B$3,'Viajes'!$B$6:$B$105,"&lt;="&amp;$E$3,'Viajes'!$U$6:$U$105,"Correcto")),"")</f>
        <v/>
      </c>
      <c r="F49" s="22">
        <f>IFERROR(IF($A49="","",$E49/$D49),0)</f>
        <v/>
      </c>
      <c r="G49" s="18">
        <f>IFERROR(IF($A49="","",IF($C49=0,"Sin viajes en periodo","Correcto")),"")</f>
        <v/>
      </c>
    </row>
    <row r="50">
      <c r="A50" s="8">
        <f>IFERROR(IF('Viajes'!$W$26="","",'Viajes'!$W$26),"")</f>
        <v/>
      </c>
      <c r="B50" s="15">
        <f>IFERROR(IF($A50="","",VLOOKUP($A50,'Viajes'!$W$6:$AI$105,2,FALSE)),"")</f>
        <v/>
      </c>
      <c r="C50" s="9">
        <f>IFERROR(IF($A50="","",COUNTIFS('Viajes'!$C$6:$C$105,$A50,'Viajes'!$B$6:$B$105,"&gt;="&amp;$B$3,'Viajes'!$B$6:$B$105,"&lt;="&amp;$E$3,'Viajes'!$U$6:$U$105,"Correcto")),"")</f>
        <v/>
      </c>
      <c r="D50" s="16">
        <f>IFERROR(IF($A50="","",SUMIFS('Viajes'!$H$6:$H$105,'Viajes'!$C$6:$C$105,$A50,'Viajes'!$B$6:$B$105,"&gt;="&amp;$B$3,'Viajes'!$B$6:$B$105,"&lt;="&amp;$E$3,'Viajes'!$U$6:$U$105,"Correcto")),"")</f>
        <v/>
      </c>
      <c r="E50" s="17">
        <f>IFERROR(IF($A50="","",SUMIFS('Viajes'!$S$6:$S$105,'Viajes'!$C$6:$C$105,$A50,'Viajes'!$B$6:$B$105,"&gt;="&amp;$B$3,'Viajes'!$B$6:$B$105,"&lt;="&amp;$E$3,'Viajes'!$U$6:$U$105,"Correcto")),"")</f>
        <v/>
      </c>
      <c r="F50" s="17">
        <f>IFERROR(IF($A50="","",$E50/$D50),0)</f>
        <v/>
      </c>
      <c r="G50" s="8">
        <f>IFERROR(IF($A50="","",IF($C50=0,"Sin viajes en periodo","Correcto")),"")</f>
        <v/>
      </c>
    </row>
    <row r="51">
      <c r="A51" s="18">
        <f>IFERROR(IF('Viajes'!$W$27="","",'Viajes'!$W$27),"")</f>
        <v/>
      </c>
      <c r="B51" s="19">
        <f>IFERROR(IF($A51="","",VLOOKUP($A51,'Viajes'!$W$6:$AI$105,2,FALSE)),"")</f>
        <v/>
      </c>
      <c r="C51" s="20">
        <f>IFERROR(IF($A51="","",COUNTIFS('Viajes'!$C$6:$C$105,$A51,'Viajes'!$B$6:$B$105,"&gt;="&amp;$B$3,'Viajes'!$B$6:$B$105,"&lt;="&amp;$E$3,'Viajes'!$U$6:$U$105,"Correcto")),"")</f>
        <v/>
      </c>
      <c r="D51" s="21">
        <f>IFERROR(IF($A51="","",SUMIFS('Viajes'!$H$6:$H$105,'Viajes'!$C$6:$C$105,$A51,'Viajes'!$B$6:$B$105,"&gt;="&amp;$B$3,'Viajes'!$B$6:$B$105,"&lt;="&amp;$E$3,'Viajes'!$U$6:$U$105,"Correcto")),"")</f>
        <v/>
      </c>
      <c r="E51" s="22">
        <f>IFERROR(IF($A51="","",SUMIFS('Viajes'!$S$6:$S$105,'Viajes'!$C$6:$C$105,$A51,'Viajes'!$B$6:$B$105,"&gt;="&amp;$B$3,'Viajes'!$B$6:$B$105,"&lt;="&amp;$E$3,'Viajes'!$U$6:$U$105,"Correcto")),"")</f>
        <v/>
      </c>
      <c r="F51" s="22">
        <f>IFERROR(IF($A51="","",$E51/$D51),0)</f>
        <v/>
      </c>
      <c r="G51" s="18">
        <f>IFERROR(IF($A51="","",IF($C51=0,"Sin viajes en periodo","Correcto")),"")</f>
        <v/>
      </c>
    </row>
    <row r="52">
      <c r="A52" s="8">
        <f>IFERROR(IF('Viajes'!$W$28="","",'Viajes'!$W$28),"")</f>
        <v/>
      </c>
      <c r="B52" s="15">
        <f>IFERROR(IF($A52="","",VLOOKUP($A52,'Viajes'!$W$6:$AI$105,2,FALSE)),"")</f>
        <v/>
      </c>
      <c r="C52" s="9">
        <f>IFERROR(IF($A52="","",COUNTIFS('Viajes'!$C$6:$C$105,$A52,'Viajes'!$B$6:$B$105,"&gt;="&amp;$B$3,'Viajes'!$B$6:$B$105,"&lt;="&amp;$E$3,'Viajes'!$U$6:$U$105,"Correcto")),"")</f>
        <v/>
      </c>
      <c r="D52" s="16">
        <f>IFERROR(IF($A52="","",SUMIFS('Viajes'!$H$6:$H$105,'Viajes'!$C$6:$C$105,$A52,'Viajes'!$B$6:$B$105,"&gt;="&amp;$B$3,'Viajes'!$B$6:$B$105,"&lt;="&amp;$E$3,'Viajes'!$U$6:$U$105,"Correcto")),"")</f>
        <v/>
      </c>
      <c r="E52" s="17">
        <f>IFERROR(IF($A52="","",SUMIFS('Viajes'!$S$6:$S$105,'Viajes'!$C$6:$C$105,$A52,'Viajes'!$B$6:$B$105,"&gt;="&amp;$B$3,'Viajes'!$B$6:$B$105,"&lt;="&amp;$E$3,'Viajes'!$U$6:$U$105,"Correcto")),"")</f>
        <v/>
      </c>
      <c r="F52" s="17">
        <f>IFERROR(IF($A52="","",$E52/$D52),0)</f>
        <v/>
      </c>
      <c r="G52" s="8">
        <f>IFERROR(IF($A52="","",IF($C52=0,"Sin viajes en periodo","Correcto")),"")</f>
        <v/>
      </c>
    </row>
    <row r="53">
      <c r="A53" s="18">
        <f>IFERROR(IF('Viajes'!$W$29="","",'Viajes'!$W$29),"")</f>
        <v/>
      </c>
      <c r="B53" s="19">
        <f>IFERROR(IF($A53="","",VLOOKUP($A53,'Viajes'!$W$6:$AI$105,2,FALSE)),"")</f>
        <v/>
      </c>
      <c r="C53" s="20">
        <f>IFERROR(IF($A53="","",COUNTIFS('Viajes'!$C$6:$C$105,$A53,'Viajes'!$B$6:$B$105,"&gt;="&amp;$B$3,'Viajes'!$B$6:$B$105,"&lt;="&amp;$E$3,'Viajes'!$U$6:$U$105,"Correcto")),"")</f>
        <v/>
      </c>
      <c r="D53" s="21">
        <f>IFERROR(IF($A53="","",SUMIFS('Viajes'!$H$6:$H$105,'Viajes'!$C$6:$C$105,$A53,'Viajes'!$B$6:$B$105,"&gt;="&amp;$B$3,'Viajes'!$B$6:$B$105,"&lt;="&amp;$E$3,'Viajes'!$U$6:$U$105,"Correcto")),"")</f>
        <v/>
      </c>
      <c r="E53" s="22">
        <f>IFERROR(IF($A53="","",SUMIFS('Viajes'!$S$6:$S$105,'Viajes'!$C$6:$C$105,$A53,'Viajes'!$B$6:$B$105,"&gt;="&amp;$B$3,'Viajes'!$B$6:$B$105,"&lt;="&amp;$E$3,'Viajes'!$U$6:$U$105,"Correcto")),"")</f>
        <v/>
      </c>
      <c r="F53" s="22">
        <f>IFERROR(IF($A53="","",$E53/$D53),0)</f>
        <v/>
      </c>
      <c r="G53" s="18">
        <f>IFERROR(IF($A53="","",IF($C53=0,"Sin viajes en periodo","Correcto")),"")</f>
        <v/>
      </c>
    </row>
    <row r="54">
      <c r="A54" s="8">
        <f>IFERROR(IF('Viajes'!$W$30="","",'Viajes'!$W$30),"")</f>
        <v/>
      </c>
      <c r="B54" s="15">
        <f>IFERROR(IF($A54="","",VLOOKUP($A54,'Viajes'!$W$6:$AI$105,2,FALSE)),"")</f>
        <v/>
      </c>
      <c r="C54" s="9">
        <f>IFERROR(IF($A54="","",COUNTIFS('Viajes'!$C$6:$C$105,$A54,'Viajes'!$B$6:$B$105,"&gt;="&amp;$B$3,'Viajes'!$B$6:$B$105,"&lt;="&amp;$E$3,'Viajes'!$U$6:$U$105,"Correcto")),"")</f>
        <v/>
      </c>
      <c r="D54" s="16">
        <f>IFERROR(IF($A54="","",SUMIFS('Viajes'!$H$6:$H$105,'Viajes'!$C$6:$C$105,$A54,'Viajes'!$B$6:$B$105,"&gt;="&amp;$B$3,'Viajes'!$B$6:$B$105,"&lt;="&amp;$E$3,'Viajes'!$U$6:$U$105,"Correcto")),"")</f>
        <v/>
      </c>
      <c r="E54" s="17">
        <f>IFERROR(IF($A54="","",SUMIFS('Viajes'!$S$6:$S$105,'Viajes'!$C$6:$C$105,$A54,'Viajes'!$B$6:$B$105,"&gt;="&amp;$B$3,'Viajes'!$B$6:$B$105,"&lt;="&amp;$E$3,'Viajes'!$U$6:$U$105,"Correcto")),"")</f>
        <v/>
      </c>
      <c r="F54" s="17">
        <f>IFERROR(IF($A54="","",$E54/$D54),0)</f>
        <v/>
      </c>
      <c r="G54" s="8">
        <f>IFERROR(IF($A54="","",IF($C54=0,"Sin viajes en periodo","Correcto")),"")</f>
        <v/>
      </c>
    </row>
    <row r="55">
      <c r="A55" s="18">
        <f>IFERROR(IF('Viajes'!$W$31="","",'Viajes'!$W$31),"")</f>
        <v/>
      </c>
      <c r="B55" s="19">
        <f>IFERROR(IF($A55="","",VLOOKUP($A55,'Viajes'!$W$6:$AI$105,2,FALSE)),"")</f>
        <v/>
      </c>
      <c r="C55" s="20">
        <f>IFERROR(IF($A55="","",COUNTIFS('Viajes'!$C$6:$C$105,$A55,'Viajes'!$B$6:$B$105,"&gt;="&amp;$B$3,'Viajes'!$B$6:$B$105,"&lt;="&amp;$E$3,'Viajes'!$U$6:$U$105,"Correcto")),"")</f>
        <v/>
      </c>
      <c r="D55" s="21">
        <f>IFERROR(IF($A55="","",SUMIFS('Viajes'!$H$6:$H$105,'Viajes'!$C$6:$C$105,$A55,'Viajes'!$B$6:$B$105,"&gt;="&amp;$B$3,'Viajes'!$B$6:$B$105,"&lt;="&amp;$E$3,'Viajes'!$U$6:$U$105,"Correcto")),"")</f>
        <v/>
      </c>
      <c r="E55" s="22">
        <f>IFERROR(IF($A55="","",SUMIFS('Viajes'!$S$6:$S$105,'Viajes'!$C$6:$C$105,$A55,'Viajes'!$B$6:$B$105,"&gt;="&amp;$B$3,'Viajes'!$B$6:$B$105,"&lt;="&amp;$E$3,'Viajes'!$U$6:$U$105,"Correcto")),"")</f>
        <v/>
      </c>
      <c r="F55" s="22">
        <f>IFERROR(IF($A55="","",$E55/$D55),0)</f>
        <v/>
      </c>
      <c r="G55" s="18">
        <f>IFERROR(IF($A55="","",IF($C55=0,"Sin viajes en periodo","Correcto")),"")</f>
        <v/>
      </c>
    </row>
    <row r="56">
      <c r="A56" s="8">
        <f>IFERROR(IF('Viajes'!$W$32="","",'Viajes'!$W$32),"")</f>
        <v/>
      </c>
      <c r="B56" s="15">
        <f>IFERROR(IF($A56="","",VLOOKUP($A56,'Viajes'!$W$6:$AI$105,2,FALSE)),"")</f>
        <v/>
      </c>
      <c r="C56" s="9">
        <f>IFERROR(IF($A56="","",COUNTIFS('Viajes'!$C$6:$C$105,$A56,'Viajes'!$B$6:$B$105,"&gt;="&amp;$B$3,'Viajes'!$B$6:$B$105,"&lt;="&amp;$E$3,'Viajes'!$U$6:$U$105,"Correcto")),"")</f>
        <v/>
      </c>
      <c r="D56" s="16">
        <f>IFERROR(IF($A56="","",SUMIFS('Viajes'!$H$6:$H$105,'Viajes'!$C$6:$C$105,$A56,'Viajes'!$B$6:$B$105,"&gt;="&amp;$B$3,'Viajes'!$B$6:$B$105,"&lt;="&amp;$E$3,'Viajes'!$U$6:$U$105,"Correcto")),"")</f>
        <v/>
      </c>
      <c r="E56" s="17">
        <f>IFERROR(IF($A56="","",SUMIFS('Viajes'!$S$6:$S$105,'Viajes'!$C$6:$C$105,$A56,'Viajes'!$B$6:$B$105,"&gt;="&amp;$B$3,'Viajes'!$B$6:$B$105,"&lt;="&amp;$E$3,'Viajes'!$U$6:$U$105,"Correcto")),"")</f>
        <v/>
      </c>
      <c r="F56" s="17">
        <f>IFERROR(IF($A56="","",$E56/$D56),0)</f>
        <v/>
      </c>
      <c r="G56" s="8">
        <f>IFERROR(IF($A56="","",IF($C56=0,"Sin viajes en periodo","Correcto")),"")</f>
        <v/>
      </c>
    </row>
    <row r="57">
      <c r="A57" s="18">
        <f>IFERROR(IF('Viajes'!$W$33="","",'Viajes'!$W$33),"")</f>
        <v/>
      </c>
      <c r="B57" s="19">
        <f>IFERROR(IF($A57="","",VLOOKUP($A57,'Viajes'!$W$6:$AI$105,2,FALSE)),"")</f>
        <v/>
      </c>
      <c r="C57" s="20">
        <f>IFERROR(IF($A57="","",COUNTIFS('Viajes'!$C$6:$C$105,$A57,'Viajes'!$B$6:$B$105,"&gt;="&amp;$B$3,'Viajes'!$B$6:$B$105,"&lt;="&amp;$E$3,'Viajes'!$U$6:$U$105,"Correcto")),"")</f>
        <v/>
      </c>
      <c r="D57" s="21">
        <f>IFERROR(IF($A57="","",SUMIFS('Viajes'!$H$6:$H$105,'Viajes'!$C$6:$C$105,$A57,'Viajes'!$B$6:$B$105,"&gt;="&amp;$B$3,'Viajes'!$B$6:$B$105,"&lt;="&amp;$E$3,'Viajes'!$U$6:$U$105,"Correcto")),"")</f>
        <v/>
      </c>
      <c r="E57" s="22">
        <f>IFERROR(IF($A57="","",SUMIFS('Viajes'!$S$6:$S$105,'Viajes'!$C$6:$C$105,$A57,'Viajes'!$B$6:$B$105,"&gt;="&amp;$B$3,'Viajes'!$B$6:$B$105,"&lt;="&amp;$E$3,'Viajes'!$U$6:$U$105,"Correcto")),"")</f>
        <v/>
      </c>
      <c r="F57" s="22">
        <f>IFERROR(IF($A57="","",$E57/$D57),0)</f>
        <v/>
      </c>
      <c r="G57" s="18">
        <f>IFERROR(IF($A57="","",IF($C57=0,"Sin viajes en periodo","Correcto")),"")</f>
        <v/>
      </c>
    </row>
    <row r="58">
      <c r="A58" s="8">
        <f>IFERROR(IF('Viajes'!$W$34="","",'Viajes'!$W$34),"")</f>
        <v/>
      </c>
      <c r="B58" s="15">
        <f>IFERROR(IF($A58="","",VLOOKUP($A58,'Viajes'!$W$6:$AI$105,2,FALSE)),"")</f>
        <v/>
      </c>
      <c r="C58" s="9">
        <f>IFERROR(IF($A58="","",COUNTIFS('Viajes'!$C$6:$C$105,$A58,'Viajes'!$B$6:$B$105,"&gt;="&amp;$B$3,'Viajes'!$B$6:$B$105,"&lt;="&amp;$E$3,'Viajes'!$U$6:$U$105,"Correcto")),"")</f>
        <v/>
      </c>
      <c r="D58" s="16">
        <f>IFERROR(IF($A58="","",SUMIFS('Viajes'!$H$6:$H$105,'Viajes'!$C$6:$C$105,$A58,'Viajes'!$B$6:$B$105,"&gt;="&amp;$B$3,'Viajes'!$B$6:$B$105,"&lt;="&amp;$E$3,'Viajes'!$U$6:$U$105,"Correcto")),"")</f>
        <v/>
      </c>
      <c r="E58" s="17">
        <f>IFERROR(IF($A58="","",SUMIFS('Viajes'!$S$6:$S$105,'Viajes'!$C$6:$C$105,$A58,'Viajes'!$B$6:$B$105,"&gt;="&amp;$B$3,'Viajes'!$B$6:$B$105,"&lt;="&amp;$E$3,'Viajes'!$U$6:$U$105,"Correcto")),"")</f>
        <v/>
      </c>
      <c r="F58" s="17">
        <f>IFERROR(IF($A58="","",$E58/$D58),0)</f>
        <v/>
      </c>
      <c r="G58" s="8">
        <f>IFERROR(IF($A58="","",IF($C58=0,"Sin viajes en periodo","Correcto")),"")</f>
        <v/>
      </c>
    </row>
    <row r="59">
      <c r="A59" s="18">
        <f>IFERROR(IF('Viajes'!$W$35="","",'Viajes'!$W$35),"")</f>
        <v/>
      </c>
      <c r="B59" s="19">
        <f>IFERROR(IF($A59="","",VLOOKUP($A59,'Viajes'!$W$6:$AI$105,2,FALSE)),"")</f>
        <v/>
      </c>
      <c r="C59" s="20">
        <f>IFERROR(IF($A59="","",COUNTIFS('Viajes'!$C$6:$C$105,$A59,'Viajes'!$B$6:$B$105,"&gt;="&amp;$B$3,'Viajes'!$B$6:$B$105,"&lt;="&amp;$E$3,'Viajes'!$U$6:$U$105,"Correcto")),"")</f>
        <v/>
      </c>
      <c r="D59" s="21">
        <f>IFERROR(IF($A59="","",SUMIFS('Viajes'!$H$6:$H$105,'Viajes'!$C$6:$C$105,$A59,'Viajes'!$B$6:$B$105,"&gt;="&amp;$B$3,'Viajes'!$B$6:$B$105,"&lt;="&amp;$E$3,'Viajes'!$U$6:$U$105,"Correcto")),"")</f>
        <v/>
      </c>
      <c r="E59" s="22">
        <f>IFERROR(IF($A59="","",SUMIFS('Viajes'!$S$6:$S$105,'Viajes'!$C$6:$C$105,$A59,'Viajes'!$B$6:$B$105,"&gt;="&amp;$B$3,'Viajes'!$B$6:$B$105,"&lt;="&amp;$E$3,'Viajes'!$U$6:$U$105,"Correcto")),"")</f>
        <v/>
      </c>
      <c r="F59" s="22">
        <f>IFERROR(IF($A59="","",$E59/$D59),0)</f>
        <v/>
      </c>
      <c r="G59" s="18">
        <f>IFERROR(IF($A59="","",IF($C59=0,"Sin viajes en periodo","Correcto")),"")</f>
        <v/>
      </c>
    </row>
    <row r="60">
      <c r="A60" s="8">
        <f>IFERROR(IF('Viajes'!$W$36="","",'Viajes'!$W$36),"")</f>
        <v/>
      </c>
      <c r="B60" s="15">
        <f>IFERROR(IF($A60="","",VLOOKUP($A60,'Viajes'!$W$6:$AI$105,2,FALSE)),"")</f>
        <v/>
      </c>
      <c r="C60" s="9">
        <f>IFERROR(IF($A60="","",COUNTIFS('Viajes'!$C$6:$C$105,$A60,'Viajes'!$B$6:$B$105,"&gt;="&amp;$B$3,'Viajes'!$B$6:$B$105,"&lt;="&amp;$E$3,'Viajes'!$U$6:$U$105,"Correcto")),"")</f>
        <v/>
      </c>
      <c r="D60" s="16">
        <f>IFERROR(IF($A60="","",SUMIFS('Viajes'!$H$6:$H$105,'Viajes'!$C$6:$C$105,$A60,'Viajes'!$B$6:$B$105,"&gt;="&amp;$B$3,'Viajes'!$B$6:$B$105,"&lt;="&amp;$E$3,'Viajes'!$U$6:$U$105,"Correcto")),"")</f>
        <v/>
      </c>
      <c r="E60" s="17">
        <f>IFERROR(IF($A60="","",SUMIFS('Viajes'!$S$6:$S$105,'Viajes'!$C$6:$C$105,$A60,'Viajes'!$B$6:$B$105,"&gt;="&amp;$B$3,'Viajes'!$B$6:$B$105,"&lt;="&amp;$E$3,'Viajes'!$U$6:$U$105,"Correcto")),"")</f>
        <v/>
      </c>
      <c r="F60" s="17">
        <f>IFERROR(IF($A60="","",$E60/$D60),0)</f>
        <v/>
      </c>
      <c r="G60" s="8">
        <f>IFERROR(IF($A60="","",IF($C60=0,"Sin viajes en periodo","Correcto")),"")</f>
        <v/>
      </c>
    </row>
    <row r="61">
      <c r="A61" s="18">
        <f>IFERROR(IF('Viajes'!$W$37="","",'Viajes'!$W$37),"")</f>
        <v/>
      </c>
      <c r="B61" s="19">
        <f>IFERROR(IF($A61="","",VLOOKUP($A61,'Viajes'!$W$6:$AI$105,2,FALSE)),"")</f>
        <v/>
      </c>
      <c r="C61" s="20">
        <f>IFERROR(IF($A61="","",COUNTIFS('Viajes'!$C$6:$C$105,$A61,'Viajes'!$B$6:$B$105,"&gt;="&amp;$B$3,'Viajes'!$B$6:$B$105,"&lt;="&amp;$E$3,'Viajes'!$U$6:$U$105,"Correcto")),"")</f>
        <v/>
      </c>
      <c r="D61" s="21">
        <f>IFERROR(IF($A61="","",SUMIFS('Viajes'!$H$6:$H$105,'Viajes'!$C$6:$C$105,$A61,'Viajes'!$B$6:$B$105,"&gt;="&amp;$B$3,'Viajes'!$B$6:$B$105,"&lt;="&amp;$E$3,'Viajes'!$U$6:$U$105,"Correcto")),"")</f>
        <v/>
      </c>
      <c r="E61" s="22">
        <f>IFERROR(IF($A61="","",SUMIFS('Viajes'!$S$6:$S$105,'Viajes'!$C$6:$C$105,$A61,'Viajes'!$B$6:$B$105,"&gt;="&amp;$B$3,'Viajes'!$B$6:$B$105,"&lt;="&amp;$E$3,'Viajes'!$U$6:$U$105,"Correcto")),"")</f>
        <v/>
      </c>
      <c r="F61" s="22">
        <f>IFERROR(IF($A61="","",$E61/$D61),0)</f>
        <v/>
      </c>
      <c r="G61" s="18">
        <f>IFERROR(IF($A61="","",IF($C61=0,"Sin viajes en periodo","Correcto")),"")</f>
        <v/>
      </c>
    </row>
    <row r="62">
      <c r="A62" s="8">
        <f>IFERROR(IF('Viajes'!$W$38="","",'Viajes'!$W$38),"")</f>
        <v/>
      </c>
      <c r="B62" s="15">
        <f>IFERROR(IF($A62="","",VLOOKUP($A62,'Viajes'!$W$6:$AI$105,2,FALSE)),"")</f>
        <v/>
      </c>
      <c r="C62" s="9">
        <f>IFERROR(IF($A62="","",COUNTIFS('Viajes'!$C$6:$C$105,$A62,'Viajes'!$B$6:$B$105,"&gt;="&amp;$B$3,'Viajes'!$B$6:$B$105,"&lt;="&amp;$E$3,'Viajes'!$U$6:$U$105,"Correcto")),"")</f>
        <v/>
      </c>
      <c r="D62" s="16">
        <f>IFERROR(IF($A62="","",SUMIFS('Viajes'!$H$6:$H$105,'Viajes'!$C$6:$C$105,$A62,'Viajes'!$B$6:$B$105,"&gt;="&amp;$B$3,'Viajes'!$B$6:$B$105,"&lt;="&amp;$E$3,'Viajes'!$U$6:$U$105,"Correcto")),"")</f>
        <v/>
      </c>
      <c r="E62" s="17">
        <f>IFERROR(IF($A62="","",SUMIFS('Viajes'!$S$6:$S$105,'Viajes'!$C$6:$C$105,$A62,'Viajes'!$B$6:$B$105,"&gt;="&amp;$B$3,'Viajes'!$B$6:$B$105,"&lt;="&amp;$E$3,'Viajes'!$U$6:$U$105,"Correcto")),"")</f>
        <v/>
      </c>
      <c r="F62" s="17">
        <f>IFERROR(IF($A62="","",$E62/$D62),0)</f>
        <v/>
      </c>
      <c r="G62" s="8">
        <f>IFERROR(IF($A62="","",IF($C62=0,"Sin viajes en periodo","Correcto")),"")</f>
        <v/>
      </c>
    </row>
    <row r="63">
      <c r="A63" s="18">
        <f>IFERROR(IF('Viajes'!$W$39="","",'Viajes'!$W$39),"")</f>
        <v/>
      </c>
      <c r="B63" s="19">
        <f>IFERROR(IF($A63="","",VLOOKUP($A63,'Viajes'!$W$6:$AI$105,2,FALSE)),"")</f>
        <v/>
      </c>
      <c r="C63" s="20">
        <f>IFERROR(IF($A63="","",COUNTIFS('Viajes'!$C$6:$C$105,$A63,'Viajes'!$B$6:$B$105,"&gt;="&amp;$B$3,'Viajes'!$B$6:$B$105,"&lt;="&amp;$E$3,'Viajes'!$U$6:$U$105,"Correcto")),"")</f>
        <v/>
      </c>
      <c r="D63" s="21">
        <f>IFERROR(IF($A63="","",SUMIFS('Viajes'!$H$6:$H$105,'Viajes'!$C$6:$C$105,$A63,'Viajes'!$B$6:$B$105,"&gt;="&amp;$B$3,'Viajes'!$B$6:$B$105,"&lt;="&amp;$E$3,'Viajes'!$U$6:$U$105,"Correcto")),"")</f>
        <v/>
      </c>
      <c r="E63" s="22">
        <f>IFERROR(IF($A63="","",SUMIFS('Viajes'!$S$6:$S$105,'Viajes'!$C$6:$C$105,$A63,'Viajes'!$B$6:$B$105,"&gt;="&amp;$B$3,'Viajes'!$B$6:$B$105,"&lt;="&amp;$E$3,'Viajes'!$U$6:$U$105,"Correcto")),"")</f>
        <v/>
      </c>
      <c r="F63" s="22">
        <f>IFERROR(IF($A63="","",$E63/$D63),0)</f>
        <v/>
      </c>
      <c r="G63" s="18">
        <f>IFERROR(IF($A63="","",IF($C63=0,"Sin viajes en periodo","Correcto")),"")</f>
        <v/>
      </c>
    </row>
    <row r="64">
      <c r="A64" s="8">
        <f>IFERROR(IF('Viajes'!$W$40="","",'Viajes'!$W$40),"")</f>
        <v/>
      </c>
      <c r="B64" s="15">
        <f>IFERROR(IF($A64="","",VLOOKUP($A64,'Viajes'!$W$6:$AI$105,2,FALSE)),"")</f>
        <v/>
      </c>
      <c r="C64" s="9">
        <f>IFERROR(IF($A64="","",COUNTIFS('Viajes'!$C$6:$C$105,$A64,'Viajes'!$B$6:$B$105,"&gt;="&amp;$B$3,'Viajes'!$B$6:$B$105,"&lt;="&amp;$E$3,'Viajes'!$U$6:$U$105,"Correcto")),"")</f>
        <v/>
      </c>
      <c r="D64" s="16">
        <f>IFERROR(IF($A64="","",SUMIFS('Viajes'!$H$6:$H$105,'Viajes'!$C$6:$C$105,$A64,'Viajes'!$B$6:$B$105,"&gt;="&amp;$B$3,'Viajes'!$B$6:$B$105,"&lt;="&amp;$E$3,'Viajes'!$U$6:$U$105,"Correcto")),"")</f>
        <v/>
      </c>
      <c r="E64" s="17">
        <f>IFERROR(IF($A64="","",SUMIFS('Viajes'!$S$6:$S$105,'Viajes'!$C$6:$C$105,$A64,'Viajes'!$B$6:$B$105,"&gt;="&amp;$B$3,'Viajes'!$B$6:$B$105,"&lt;="&amp;$E$3,'Viajes'!$U$6:$U$105,"Correcto")),"")</f>
        <v/>
      </c>
      <c r="F64" s="17">
        <f>IFERROR(IF($A64="","",$E64/$D64),0)</f>
        <v/>
      </c>
      <c r="G64" s="8">
        <f>IFERROR(IF($A64="","",IF($C64=0,"Sin viajes en periodo","Correcto")),"")</f>
        <v/>
      </c>
    </row>
    <row r="65">
      <c r="A65" s="18">
        <f>IFERROR(IF('Viajes'!$W$41="","",'Viajes'!$W$41),"")</f>
        <v/>
      </c>
      <c r="B65" s="19">
        <f>IFERROR(IF($A65="","",VLOOKUP($A65,'Viajes'!$W$6:$AI$105,2,FALSE)),"")</f>
        <v/>
      </c>
      <c r="C65" s="20">
        <f>IFERROR(IF($A65="","",COUNTIFS('Viajes'!$C$6:$C$105,$A65,'Viajes'!$B$6:$B$105,"&gt;="&amp;$B$3,'Viajes'!$B$6:$B$105,"&lt;="&amp;$E$3,'Viajes'!$U$6:$U$105,"Correcto")),"")</f>
        <v/>
      </c>
      <c r="D65" s="21">
        <f>IFERROR(IF($A65="","",SUMIFS('Viajes'!$H$6:$H$105,'Viajes'!$C$6:$C$105,$A65,'Viajes'!$B$6:$B$105,"&gt;="&amp;$B$3,'Viajes'!$B$6:$B$105,"&lt;="&amp;$E$3,'Viajes'!$U$6:$U$105,"Correcto")),"")</f>
        <v/>
      </c>
      <c r="E65" s="22">
        <f>IFERROR(IF($A65="","",SUMIFS('Viajes'!$S$6:$S$105,'Viajes'!$C$6:$C$105,$A65,'Viajes'!$B$6:$B$105,"&gt;="&amp;$B$3,'Viajes'!$B$6:$B$105,"&lt;="&amp;$E$3,'Viajes'!$U$6:$U$105,"Correcto")),"")</f>
        <v/>
      </c>
      <c r="F65" s="22">
        <f>IFERROR(IF($A65="","",$E65/$D65),0)</f>
        <v/>
      </c>
      <c r="G65" s="18">
        <f>IFERROR(IF($A65="","",IF($C65=0,"Sin viajes en periodo","Correcto")),"")</f>
        <v/>
      </c>
    </row>
    <row r="66">
      <c r="A66" s="8">
        <f>IFERROR(IF('Viajes'!$W$42="","",'Viajes'!$W$42),"")</f>
        <v/>
      </c>
      <c r="B66" s="15">
        <f>IFERROR(IF($A66="","",VLOOKUP($A66,'Viajes'!$W$6:$AI$105,2,FALSE)),"")</f>
        <v/>
      </c>
      <c r="C66" s="9">
        <f>IFERROR(IF($A66="","",COUNTIFS('Viajes'!$C$6:$C$105,$A66,'Viajes'!$B$6:$B$105,"&gt;="&amp;$B$3,'Viajes'!$B$6:$B$105,"&lt;="&amp;$E$3,'Viajes'!$U$6:$U$105,"Correcto")),"")</f>
        <v/>
      </c>
      <c r="D66" s="16">
        <f>IFERROR(IF($A66="","",SUMIFS('Viajes'!$H$6:$H$105,'Viajes'!$C$6:$C$105,$A66,'Viajes'!$B$6:$B$105,"&gt;="&amp;$B$3,'Viajes'!$B$6:$B$105,"&lt;="&amp;$E$3,'Viajes'!$U$6:$U$105,"Correcto")),"")</f>
        <v/>
      </c>
      <c r="E66" s="17">
        <f>IFERROR(IF($A66="","",SUMIFS('Viajes'!$S$6:$S$105,'Viajes'!$C$6:$C$105,$A66,'Viajes'!$B$6:$B$105,"&gt;="&amp;$B$3,'Viajes'!$B$6:$B$105,"&lt;="&amp;$E$3,'Viajes'!$U$6:$U$105,"Correcto")),"")</f>
        <v/>
      </c>
      <c r="F66" s="17">
        <f>IFERROR(IF($A66="","",$E66/$D66),0)</f>
        <v/>
      </c>
      <c r="G66" s="8">
        <f>IFERROR(IF($A66="","",IF($C66=0,"Sin viajes en periodo","Correcto")),"")</f>
        <v/>
      </c>
    </row>
    <row r="67">
      <c r="A67" s="18">
        <f>IFERROR(IF('Viajes'!$W$43="","",'Viajes'!$W$43),"")</f>
        <v/>
      </c>
      <c r="B67" s="19">
        <f>IFERROR(IF($A67="","",VLOOKUP($A67,'Viajes'!$W$6:$AI$105,2,FALSE)),"")</f>
        <v/>
      </c>
      <c r="C67" s="20">
        <f>IFERROR(IF($A67="","",COUNTIFS('Viajes'!$C$6:$C$105,$A67,'Viajes'!$B$6:$B$105,"&gt;="&amp;$B$3,'Viajes'!$B$6:$B$105,"&lt;="&amp;$E$3,'Viajes'!$U$6:$U$105,"Correcto")),"")</f>
        <v/>
      </c>
      <c r="D67" s="21">
        <f>IFERROR(IF($A67="","",SUMIFS('Viajes'!$H$6:$H$105,'Viajes'!$C$6:$C$105,$A67,'Viajes'!$B$6:$B$105,"&gt;="&amp;$B$3,'Viajes'!$B$6:$B$105,"&lt;="&amp;$E$3,'Viajes'!$U$6:$U$105,"Correcto")),"")</f>
        <v/>
      </c>
      <c r="E67" s="22">
        <f>IFERROR(IF($A67="","",SUMIFS('Viajes'!$S$6:$S$105,'Viajes'!$C$6:$C$105,$A67,'Viajes'!$B$6:$B$105,"&gt;="&amp;$B$3,'Viajes'!$B$6:$B$105,"&lt;="&amp;$E$3,'Viajes'!$U$6:$U$105,"Correcto")),"")</f>
        <v/>
      </c>
      <c r="F67" s="22">
        <f>IFERROR(IF($A67="","",$E67/$D67),0)</f>
        <v/>
      </c>
      <c r="G67" s="18">
        <f>IFERROR(IF($A67="","",IF($C67=0,"Sin viajes en periodo","Correcto")),"")</f>
        <v/>
      </c>
    </row>
    <row r="68">
      <c r="A68" s="8">
        <f>IFERROR(IF('Viajes'!$W$44="","",'Viajes'!$W$44),"")</f>
        <v/>
      </c>
      <c r="B68" s="15">
        <f>IFERROR(IF($A68="","",VLOOKUP($A68,'Viajes'!$W$6:$AI$105,2,FALSE)),"")</f>
        <v/>
      </c>
      <c r="C68" s="9">
        <f>IFERROR(IF($A68="","",COUNTIFS('Viajes'!$C$6:$C$105,$A68,'Viajes'!$B$6:$B$105,"&gt;="&amp;$B$3,'Viajes'!$B$6:$B$105,"&lt;="&amp;$E$3,'Viajes'!$U$6:$U$105,"Correcto")),"")</f>
        <v/>
      </c>
      <c r="D68" s="16">
        <f>IFERROR(IF($A68="","",SUMIFS('Viajes'!$H$6:$H$105,'Viajes'!$C$6:$C$105,$A68,'Viajes'!$B$6:$B$105,"&gt;="&amp;$B$3,'Viajes'!$B$6:$B$105,"&lt;="&amp;$E$3,'Viajes'!$U$6:$U$105,"Correcto")),"")</f>
        <v/>
      </c>
      <c r="E68" s="17">
        <f>IFERROR(IF($A68="","",SUMIFS('Viajes'!$S$6:$S$105,'Viajes'!$C$6:$C$105,$A68,'Viajes'!$B$6:$B$105,"&gt;="&amp;$B$3,'Viajes'!$B$6:$B$105,"&lt;="&amp;$E$3,'Viajes'!$U$6:$U$105,"Correcto")),"")</f>
        <v/>
      </c>
      <c r="F68" s="17">
        <f>IFERROR(IF($A68="","",$E68/$D68),0)</f>
        <v/>
      </c>
      <c r="G68" s="8">
        <f>IFERROR(IF($A68="","",IF($C68=0,"Sin viajes en periodo","Correcto")),"")</f>
        <v/>
      </c>
    </row>
    <row r="69">
      <c r="A69" s="18">
        <f>IFERROR(IF('Viajes'!$W$45="","",'Viajes'!$W$45),"")</f>
        <v/>
      </c>
      <c r="B69" s="19">
        <f>IFERROR(IF($A69="","",VLOOKUP($A69,'Viajes'!$W$6:$AI$105,2,FALSE)),"")</f>
        <v/>
      </c>
      <c r="C69" s="20">
        <f>IFERROR(IF($A69="","",COUNTIFS('Viajes'!$C$6:$C$105,$A69,'Viajes'!$B$6:$B$105,"&gt;="&amp;$B$3,'Viajes'!$B$6:$B$105,"&lt;="&amp;$E$3,'Viajes'!$U$6:$U$105,"Correcto")),"")</f>
        <v/>
      </c>
      <c r="D69" s="21">
        <f>IFERROR(IF($A69="","",SUMIFS('Viajes'!$H$6:$H$105,'Viajes'!$C$6:$C$105,$A69,'Viajes'!$B$6:$B$105,"&gt;="&amp;$B$3,'Viajes'!$B$6:$B$105,"&lt;="&amp;$E$3,'Viajes'!$U$6:$U$105,"Correcto")),"")</f>
        <v/>
      </c>
      <c r="E69" s="22">
        <f>IFERROR(IF($A69="","",SUMIFS('Viajes'!$S$6:$S$105,'Viajes'!$C$6:$C$105,$A69,'Viajes'!$B$6:$B$105,"&gt;="&amp;$B$3,'Viajes'!$B$6:$B$105,"&lt;="&amp;$E$3,'Viajes'!$U$6:$U$105,"Correcto")),"")</f>
        <v/>
      </c>
      <c r="F69" s="22">
        <f>IFERROR(IF($A69="","",$E69/$D69),0)</f>
        <v/>
      </c>
      <c r="G69" s="18">
        <f>IFERROR(IF($A69="","",IF($C69=0,"Sin viajes en periodo","Correcto")),"")</f>
        <v/>
      </c>
    </row>
    <row r="70">
      <c r="A70" s="8">
        <f>IFERROR(IF('Viajes'!$W$46="","",'Viajes'!$W$46),"")</f>
        <v/>
      </c>
      <c r="B70" s="15">
        <f>IFERROR(IF($A70="","",VLOOKUP($A70,'Viajes'!$W$6:$AI$105,2,FALSE)),"")</f>
        <v/>
      </c>
      <c r="C70" s="9">
        <f>IFERROR(IF($A70="","",COUNTIFS('Viajes'!$C$6:$C$105,$A70,'Viajes'!$B$6:$B$105,"&gt;="&amp;$B$3,'Viajes'!$B$6:$B$105,"&lt;="&amp;$E$3,'Viajes'!$U$6:$U$105,"Correcto")),"")</f>
        <v/>
      </c>
      <c r="D70" s="16">
        <f>IFERROR(IF($A70="","",SUMIFS('Viajes'!$H$6:$H$105,'Viajes'!$C$6:$C$105,$A70,'Viajes'!$B$6:$B$105,"&gt;="&amp;$B$3,'Viajes'!$B$6:$B$105,"&lt;="&amp;$E$3,'Viajes'!$U$6:$U$105,"Correcto")),"")</f>
        <v/>
      </c>
      <c r="E70" s="17">
        <f>IFERROR(IF($A70="","",SUMIFS('Viajes'!$S$6:$S$105,'Viajes'!$C$6:$C$105,$A70,'Viajes'!$B$6:$B$105,"&gt;="&amp;$B$3,'Viajes'!$B$6:$B$105,"&lt;="&amp;$E$3,'Viajes'!$U$6:$U$105,"Correcto")),"")</f>
        <v/>
      </c>
      <c r="F70" s="17">
        <f>IFERROR(IF($A70="","",$E70/$D70),0)</f>
        <v/>
      </c>
      <c r="G70" s="8">
        <f>IFERROR(IF($A70="","",IF($C70=0,"Sin viajes en periodo","Correcto")),"")</f>
        <v/>
      </c>
    </row>
    <row r="71">
      <c r="A71" s="18">
        <f>IFERROR(IF('Viajes'!$W$47="","",'Viajes'!$W$47),"")</f>
        <v/>
      </c>
      <c r="B71" s="19">
        <f>IFERROR(IF($A71="","",VLOOKUP($A71,'Viajes'!$W$6:$AI$105,2,FALSE)),"")</f>
        <v/>
      </c>
      <c r="C71" s="20">
        <f>IFERROR(IF($A71="","",COUNTIFS('Viajes'!$C$6:$C$105,$A71,'Viajes'!$B$6:$B$105,"&gt;="&amp;$B$3,'Viajes'!$B$6:$B$105,"&lt;="&amp;$E$3,'Viajes'!$U$6:$U$105,"Correcto")),"")</f>
        <v/>
      </c>
      <c r="D71" s="21">
        <f>IFERROR(IF($A71="","",SUMIFS('Viajes'!$H$6:$H$105,'Viajes'!$C$6:$C$105,$A71,'Viajes'!$B$6:$B$105,"&gt;="&amp;$B$3,'Viajes'!$B$6:$B$105,"&lt;="&amp;$E$3,'Viajes'!$U$6:$U$105,"Correcto")),"")</f>
        <v/>
      </c>
      <c r="E71" s="22">
        <f>IFERROR(IF($A71="","",SUMIFS('Viajes'!$S$6:$S$105,'Viajes'!$C$6:$C$105,$A71,'Viajes'!$B$6:$B$105,"&gt;="&amp;$B$3,'Viajes'!$B$6:$B$105,"&lt;="&amp;$E$3,'Viajes'!$U$6:$U$105,"Correcto")),"")</f>
        <v/>
      </c>
      <c r="F71" s="22">
        <f>IFERROR(IF($A71="","",$E71/$D71),0)</f>
        <v/>
      </c>
      <c r="G71" s="18">
        <f>IFERROR(IF($A71="","",IF($C71=0,"Sin viajes en periodo","Correcto")),"")</f>
        <v/>
      </c>
    </row>
    <row r="72">
      <c r="A72" s="8">
        <f>IFERROR(IF('Viajes'!$W$48="","",'Viajes'!$W$48),"")</f>
        <v/>
      </c>
      <c r="B72" s="15">
        <f>IFERROR(IF($A72="","",VLOOKUP($A72,'Viajes'!$W$6:$AI$105,2,FALSE)),"")</f>
        <v/>
      </c>
      <c r="C72" s="9">
        <f>IFERROR(IF($A72="","",COUNTIFS('Viajes'!$C$6:$C$105,$A72,'Viajes'!$B$6:$B$105,"&gt;="&amp;$B$3,'Viajes'!$B$6:$B$105,"&lt;="&amp;$E$3,'Viajes'!$U$6:$U$105,"Correcto")),"")</f>
        <v/>
      </c>
      <c r="D72" s="16">
        <f>IFERROR(IF($A72="","",SUMIFS('Viajes'!$H$6:$H$105,'Viajes'!$C$6:$C$105,$A72,'Viajes'!$B$6:$B$105,"&gt;="&amp;$B$3,'Viajes'!$B$6:$B$105,"&lt;="&amp;$E$3,'Viajes'!$U$6:$U$105,"Correcto")),"")</f>
        <v/>
      </c>
      <c r="E72" s="17">
        <f>IFERROR(IF($A72="","",SUMIFS('Viajes'!$S$6:$S$105,'Viajes'!$C$6:$C$105,$A72,'Viajes'!$B$6:$B$105,"&gt;="&amp;$B$3,'Viajes'!$B$6:$B$105,"&lt;="&amp;$E$3,'Viajes'!$U$6:$U$105,"Correcto")),"")</f>
        <v/>
      </c>
      <c r="F72" s="17">
        <f>IFERROR(IF($A72="","",$E72/$D72),0)</f>
        <v/>
      </c>
      <c r="G72" s="8">
        <f>IFERROR(IF($A72="","",IF($C72=0,"Sin viajes en periodo","Correcto")),"")</f>
        <v/>
      </c>
    </row>
    <row r="73">
      <c r="A73" s="18">
        <f>IFERROR(IF('Viajes'!$W$49="","",'Viajes'!$W$49),"")</f>
        <v/>
      </c>
      <c r="B73" s="19">
        <f>IFERROR(IF($A73="","",VLOOKUP($A73,'Viajes'!$W$6:$AI$105,2,FALSE)),"")</f>
        <v/>
      </c>
      <c r="C73" s="20">
        <f>IFERROR(IF($A73="","",COUNTIFS('Viajes'!$C$6:$C$105,$A73,'Viajes'!$B$6:$B$105,"&gt;="&amp;$B$3,'Viajes'!$B$6:$B$105,"&lt;="&amp;$E$3,'Viajes'!$U$6:$U$105,"Correcto")),"")</f>
        <v/>
      </c>
      <c r="D73" s="21">
        <f>IFERROR(IF($A73="","",SUMIFS('Viajes'!$H$6:$H$105,'Viajes'!$C$6:$C$105,$A73,'Viajes'!$B$6:$B$105,"&gt;="&amp;$B$3,'Viajes'!$B$6:$B$105,"&lt;="&amp;$E$3,'Viajes'!$U$6:$U$105,"Correcto")),"")</f>
        <v/>
      </c>
      <c r="E73" s="22">
        <f>IFERROR(IF($A73="","",SUMIFS('Viajes'!$S$6:$S$105,'Viajes'!$C$6:$C$105,$A73,'Viajes'!$B$6:$B$105,"&gt;="&amp;$B$3,'Viajes'!$B$6:$B$105,"&lt;="&amp;$E$3,'Viajes'!$U$6:$U$105,"Correcto")),"")</f>
        <v/>
      </c>
      <c r="F73" s="22">
        <f>IFERROR(IF($A73="","",$E73/$D73),0)</f>
        <v/>
      </c>
      <c r="G73" s="18">
        <f>IFERROR(IF($A73="","",IF($C73=0,"Sin viajes en periodo","Correcto")),"")</f>
        <v/>
      </c>
    </row>
    <row r="74">
      <c r="A74" s="8">
        <f>IFERROR(IF('Viajes'!$W$50="","",'Viajes'!$W$50),"")</f>
        <v/>
      </c>
      <c r="B74" s="15">
        <f>IFERROR(IF($A74="","",VLOOKUP($A74,'Viajes'!$W$6:$AI$105,2,FALSE)),"")</f>
        <v/>
      </c>
      <c r="C74" s="9">
        <f>IFERROR(IF($A74="","",COUNTIFS('Viajes'!$C$6:$C$105,$A74,'Viajes'!$B$6:$B$105,"&gt;="&amp;$B$3,'Viajes'!$B$6:$B$105,"&lt;="&amp;$E$3,'Viajes'!$U$6:$U$105,"Correcto")),"")</f>
        <v/>
      </c>
      <c r="D74" s="16">
        <f>IFERROR(IF($A74="","",SUMIFS('Viajes'!$H$6:$H$105,'Viajes'!$C$6:$C$105,$A74,'Viajes'!$B$6:$B$105,"&gt;="&amp;$B$3,'Viajes'!$B$6:$B$105,"&lt;="&amp;$E$3,'Viajes'!$U$6:$U$105,"Correcto")),"")</f>
        <v/>
      </c>
      <c r="E74" s="17">
        <f>IFERROR(IF($A74="","",SUMIFS('Viajes'!$S$6:$S$105,'Viajes'!$C$6:$C$105,$A74,'Viajes'!$B$6:$B$105,"&gt;="&amp;$B$3,'Viajes'!$B$6:$B$105,"&lt;="&amp;$E$3,'Viajes'!$U$6:$U$105,"Correcto")),"")</f>
        <v/>
      </c>
      <c r="F74" s="17">
        <f>IFERROR(IF($A74="","",$E74/$D74),0)</f>
        <v/>
      </c>
      <c r="G74" s="8">
        <f>IFERROR(IF($A74="","",IF($C74=0,"Sin viajes en periodo","Correcto")),"")</f>
        <v/>
      </c>
    </row>
    <row r="75">
      <c r="A75" s="18">
        <f>IFERROR(IF('Viajes'!$W$51="","",'Viajes'!$W$51),"")</f>
        <v/>
      </c>
      <c r="B75" s="19">
        <f>IFERROR(IF($A75="","",VLOOKUP($A75,'Viajes'!$W$6:$AI$105,2,FALSE)),"")</f>
        <v/>
      </c>
      <c r="C75" s="20">
        <f>IFERROR(IF($A75="","",COUNTIFS('Viajes'!$C$6:$C$105,$A75,'Viajes'!$B$6:$B$105,"&gt;="&amp;$B$3,'Viajes'!$B$6:$B$105,"&lt;="&amp;$E$3,'Viajes'!$U$6:$U$105,"Correcto")),"")</f>
        <v/>
      </c>
      <c r="D75" s="21">
        <f>IFERROR(IF($A75="","",SUMIFS('Viajes'!$H$6:$H$105,'Viajes'!$C$6:$C$105,$A75,'Viajes'!$B$6:$B$105,"&gt;="&amp;$B$3,'Viajes'!$B$6:$B$105,"&lt;="&amp;$E$3,'Viajes'!$U$6:$U$105,"Correcto")),"")</f>
        <v/>
      </c>
      <c r="E75" s="22">
        <f>IFERROR(IF($A75="","",SUMIFS('Viajes'!$S$6:$S$105,'Viajes'!$C$6:$C$105,$A75,'Viajes'!$B$6:$B$105,"&gt;="&amp;$B$3,'Viajes'!$B$6:$B$105,"&lt;="&amp;$E$3,'Viajes'!$U$6:$U$105,"Correcto")),"")</f>
        <v/>
      </c>
      <c r="F75" s="22">
        <f>IFERROR(IF($A75="","",$E75/$D75),0)</f>
        <v/>
      </c>
      <c r="G75" s="18">
        <f>IFERROR(IF($A75="","",IF($C75=0,"Sin viajes en periodo","Correcto")),"")</f>
        <v/>
      </c>
    </row>
    <row r="76">
      <c r="A76" s="8">
        <f>IFERROR(IF('Viajes'!$W$52="","",'Viajes'!$W$52),"")</f>
        <v/>
      </c>
      <c r="B76" s="15">
        <f>IFERROR(IF($A76="","",VLOOKUP($A76,'Viajes'!$W$6:$AI$105,2,FALSE)),"")</f>
        <v/>
      </c>
      <c r="C76" s="9">
        <f>IFERROR(IF($A76="","",COUNTIFS('Viajes'!$C$6:$C$105,$A76,'Viajes'!$B$6:$B$105,"&gt;="&amp;$B$3,'Viajes'!$B$6:$B$105,"&lt;="&amp;$E$3,'Viajes'!$U$6:$U$105,"Correcto")),"")</f>
        <v/>
      </c>
      <c r="D76" s="16">
        <f>IFERROR(IF($A76="","",SUMIFS('Viajes'!$H$6:$H$105,'Viajes'!$C$6:$C$105,$A76,'Viajes'!$B$6:$B$105,"&gt;="&amp;$B$3,'Viajes'!$B$6:$B$105,"&lt;="&amp;$E$3,'Viajes'!$U$6:$U$105,"Correcto")),"")</f>
        <v/>
      </c>
      <c r="E76" s="17">
        <f>IFERROR(IF($A76="","",SUMIFS('Viajes'!$S$6:$S$105,'Viajes'!$C$6:$C$105,$A76,'Viajes'!$B$6:$B$105,"&gt;="&amp;$B$3,'Viajes'!$B$6:$B$105,"&lt;="&amp;$E$3,'Viajes'!$U$6:$U$105,"Correcto")),"")</f>
        <v/>
      </c>
      <c r="F76" s="17">
        <f>IFERROR(IF($A76="","",$E76/$D76),0)</f>
        <v/>
      </c>
      <c r="G76" s="8">
        <f>IFERROR(IF($A76="","",IF($C76=0,"Sin viajes en periodo","Correcto")),"")</f>
        <v/>
      </c>
    </row>
    <row r="77">
      <c r="A77" s="18">
        <f>IFERROR(IF('Viajes'!$W$53="","",'Viajes'!$W$53),"")</f>
        <v/>
      </c>
      <c r="B77" s="19">
        <f>IFERROR(IF($A77="","",VLOOKUP($A77,'Viajes'!$W$6:$AI$105,2,FALSE)),"")</f>
        <v/>
      </c>
      <c r="C77" s="20">
        <f>IFERROR(IF($A77="","",COUNTIFS('Viajes'!$C$6:$C$105,$A77,'Viajes'!$B$6:$B$105,"&gt;="&amp;$B$3,'Viajes'!$B$6:$B$105,"&lt;="&amp;$E$3,'Viajes'!$U$6:$U$105,"Correcto")),"")</f>
        <v/>
      </c>
      <c r="D77" s="21">
        <f>IFERROR(IF($A77="","",SUMIFS('Viajes'!$H$6:$H$105,'Viajes'!$C$6:$C$105,$A77,'Viajes'!$B$6:$B$105,"&gt;="&amp;$B$3,'Viajes'!$B$6:$B$105,"&lt;="&amp;$E$3,'Viajes'!$U$6:$U$105,"Correcto")),"")</f>
        <v/>
      </c>
      <c r="E77" s="22">
        <f>IFERROR(IF($A77="","",SUMIFS('Viajes'!$S$6:$S$105,'Viajes'!$C$6:$C$105,$A77,'Viajes'!$B$6:$B$105,"&gt;="&amp;$B$3,'Viajes'!$B$6:$B$105,"&lt;="&amp;$E$3,'Viajes'!$U$6:$U$105,"Correcto")),"")</f>
        <v/>
      </c>
      <c r="F77" s="22">
        <f>IFERROR(IF($A77="","",$E77/$D77),0)</f>
        <v/>
      </c>
      <c r="G77" s="18">
        <f>IFERROR(IF($A77="","",IF($C77=0,"Sin viajes en periodo","Correcto")),"")</f>
        <v/>
      </c>
    </row>
    <row r="78">
      <c r="A78" s="8">
        <f>IFERROR(IF('Viajes'!$W$54="","",'Viajes'!$W$54),"")</f>
        <v/>
      </c>
      <c r="B78" s="15">
        <f>IFERROR(IF($A78="","",VLOOKUP($A78,'Viajes'!$W$6:$AI$105,2,FALSE)),"")</f>
        <v/>
      </c>
      <c r="C78" s="9">
        <f>IFERROR(IF($A78="","",COUNTIFS('Viajes'!$C$6:$C$105,$A78,'Viajes'!$B$6:$B$105,"&gt;="&amp;$B$3,'Viajes'!$B$6:$B$105,"&lt;="&amp;$E$3,'Viajes'!$U$6:$U$105,"Correcto")),"")</f>
        <v/>
      </c>
      <c r="D78" s="16">
        <f>IFERROR(IF($A78="","",SUMIFS('Viajes'!$H$6:$H$105,'Viajes'!$C$6:$C$105,$A78,'Viajes'!$B$6:$B$105,"&gt;="&amp;$B$3,'Viajes'!$B$6:$B$105,"&lt;="&amp;$E$3,'Viajes'!$U$6:$U$105,"Correcto")),"")</f>
        <v/>
      </c>
      <c r="E78" s="17">
        <f>IFERROR(IF($A78="","",SUMIFS('Viajes'!$S$6:$S$105,'Viajes'!$C$6:$C$105,$A78,'Viajes'!$B$6:$B$105,"&gt;="&amp;$B$3,'Viajes'!$B$6:$B$105,"&lt;="&amp;$E$3,'Viajes'!$U$6:$U$105,"Correcto")),"")</f>
        <v/>
      </c>
      <c r="F78" s="17">
        <f>IFERROR(IF($A78="","",$E78/$D78),0)</f>
        <v/>
      </c>
      <c r="G78" s="8">
        <f>IFERROR(IF($A78="","",IF($C78=0,"Sin viajes en periodo","Correcto")),"")</f>
        <v/>
      </c>
    </row>
    <row r="79">
      <c r="A79" s="18">
        <f>IFERROR(IF('Viajes'!$W$55="","",'Viajes'!$W$55),"")</f>
        <v/>
      </c>
      <c r="B79" s="19">
        <f>IFERROR(IF($A79="","",VLOOKUP($A79,'Viajes'!$W$6:$AI$105,2,FALSE)),"")</f>
        <v/>
      </c>
      <c r="C79" s="20">
        <f>IFERROR(IF($A79="","",COUNTIFS('Viajes'!$C$6:$C$105,$A79,'Viajes'!$B$6:$B$105,"&gt;="&amp;$B$3,'Viajes'!$B$6:$B$105,"&lt;="&amp;$E$3,'Viajes'!$U$6:$U$105,"Correcto")),"")</f>
        <v/>
      </c>
      <c r="D79" s="21">
        <f>IFERROR(IF($A79="","",SUMIFS('Viajes'!$H$6:$H$105,'Viajes'!$C$6:$C$105,$A79,'Viajes'!$B$6:$B$105,"&gt;="&amp;$B$3,'Viajes'!$B$6:$B$105,"&lt;="&amp;$E$3,'Viajes'!$U$6:$U$105,"Correcto")),"")</f>
        <v/>
      </c>
      <c r="E79" s="22">
        <f>IFERROR(IF($A79="","",SUMIFS('Viajes'!$S$6:$S$105,'Viajes'!$C$6:$C$105,$A79,'Viajes'!$B$6:$B$105,"&gt;="&amp;$B$3,'Viajes'!$B$6:$B$105,"&lt;="&amp;$E$3,'Viajes'!$U$6:$U$105,"Correcto")),"")</f>
        <v/>
      </c>
      <c r="F79" s="22">
        <f>IFERROR(IF($A79="","",$E79/$D79),0)</f>
        <v/>
      </c>
      <c r="G79" s="18">
        <f>IFERROR(IF($A79="","",IF($C79=0,"Sin viajes en periodo","Correcto")),"")</f>
        <v/>
      </c>
    </row>
    <row r="80">
      <c r="A80" s="8">
        <f>IFERROR(IF('Viajes'!$W$56="","",'Viajes'!$W$56),"")</f>
        <v/>
      </c>
      <c r="B80" s="15">
        <f>IFERROR(IF($A80="","",VLOOKUP($A80,'Viajes'!$W$6:$AI$105,2,FALSE)),"")</f>
        <v/>
      </c>
      <c r="C80" s="9">
        <f>IFERROR(IF($A80="","",COUNTIFS('Viajes'!$C$6:$C$105,$A80,'Viajes'!$B$6:$B$105,"&gt;="&amp;$B$3,'Viajes'!$B$6:$B$105,"&lt;="&amp;$E$3,'Viajes'!$U$6:$U$105,"Correcto")),"")</f>
        <v/>
      </c>
      <c r="D80" s="16">
        <f>IFERROR(IF($A80="","",SUMIFS('Viajes'!$H$6:$H$105,'Viajes'!$C$6:$C$105,$A80,'Viajes'!$B$6:$B$105,"&gt;="&amp;$B$3,'Viajes'!$B$6:$B$105,"&lt;="&amp;$E$3,'Viajes'!$U$6:$U$105,"Correcto")),"")</f>
        <v/>
      </c>
      <c r="E80" s="17">
        <f>IFERROR(IF($A80="","",SUMIFS('Viajes'!$S$6:$S$105,'Viajes'!$C$6:$C$105,$A80,'Viajes'!$B$6:$B$105,"&gt;="&amp;$B$3,'Viajes'!$B$6:$B$105,"&lt;="&amp;$E$3,'Viajes'!$U$6:$U$105,"Correcto")),"")</f>
        <v/>
      </c>
      <c r="F80" s="17">
        <f>IFERROR(IF($A80="","",$E80/$D80),0)</f>
        <v/>
      </c>
      <c r="G80" s="8">
        <f>IFERROR(IF($A80="","",IF($C80=0,"Sin viajes en periodo","Correcto")),"")</f>
        <v/>
      </c>
    </row>
    <row r="81">
      <c r="A81" s="18">
        <f>IFERROR(IF('Viajes'!$W$57="","",'Viajes'!$W$57),"")</f>
        <v/>
      </c>
      <c r="B81" s="19">
        <f>IFERROR(IF($A81="","",VLOOKUP($A81,'Viajes'!$W$6:$AI$105,2,FALSE)),"")</f>
        <v/>
      </c>
      <c r="C81" s="20">
        <f>IFERROR(IF($A81="","",COUNTIFS('Viajes'!$C$6:$C$105,$A81,'Viajes'!$B$6:$B$105,"&gt;="&amp;$B$3,'Viajes'!$B$6:$B$105,"&lt;="&amp;$E$3,'Viajes'!$U$6:$U$105,"Correcto")),"")</f>
        <v/>
      </c>
      <c r="D81" s="21">
        <f>IFERROR(IF($A81="","",SUMIFS('Viajes'!$H$6:$H$105,'Viajes'!$C$6:$C$105,$A81,'Viajes'!$B$6:$B$105,"&gt;="&amp;$B$3,'Viajes'!$B$6:$B$105,"&lt;="&amp;$E$3,'Viajes'!$U$6:$U$105,"Correcto")),"")</f>
        <v/>
      </c>
      <c r="E81" s="22">
        <f>IFERROR(IF($A81="","",SUMIFS('Viajes'!$S$6:$S$105,'Viajes'!$C$6:$C$105,$A81,'Viajes'!$B$6:$B$105,"&gt;="&amp;$B$3,'Viajes'!$B$6:$B$105,"&lt;="&amp;$E$3,'Viajes'!$U$6:$U$105,"Correcto")),"")</f>
        <v/>
      </c>
      <c r="F81" s="22">
        <f>IFERROR(IF($A81="","",$E81/$D81),0)</f>
        <v/>
      </c>
      <c r="G81" s="18">
        <f>IFERROR(IF($A81="","",IF($C81=0,"Sin viajes en periodo","Correcto")),"")</f>
        <v/>
      </c>
    </row>
    <row r="82">
      <c r="A82" s="8">
        <f>IFERROR(IF('Viajes'!$W$58="","",'Viajes'!$W$58),"")</f>
        <v/>
      </c>
      <c r="B82" s="15">
        <f>IFERROR(IF($A82="","",VLOOKUP($A82,'Viajes'!$W$6:$AI$105,2,FALSE)),"")</f>
        <v/>
      </c>
      <c r="C82" s="9">
        <f>IFERROR(IF($A82="","",COUNTIFS('Viajes'!$C$6:$C$105,$A82,'Viajes'!$B$6:$B$105,"&gt;="&amp;$B$3,'Viajes'!$B$6:$B$105,"&lt;="&amp;$E$3,'Viajes'!$U$6:$U$105,"Correcto")),"")</f>
        <v/>
      </c>
      <c r="D82" s="16">
        <f>IFERROR(IF($A82="","",SUMIFS('Viajes'!$H$6:$H$105,'Viajes'!$C$6:$C$105,$A82,'Viajes'!$B$6:$B$105,"&gt;="&amp;$B$3,'Viajes'!$B$6:$B$105,"&lt;="&amp;$E$3,'Viajes'!$U$6:$U$105,"Correcto")),"")</f>
        <v/>
      </c>
      <c r="E82" s="17">
        <f>IFERROR(IF($A82="","",SUMIFS('Viajes'!$S$6:$S$105,'Viajes'!$C$6:$C$105,$A82,'Viajes'!$B$6:$B$105,"&gt;="&amp;$B$3,'Viajes'!$B$6:$B$105,"&lt;="&amp;$E$3,'Viajes'!$U$6:$U$105,"Correcto")),"")</f>
        <v/>
      </c>
      <c r="F82" s="17">
        <f>IFERROR(IF($A82="","",$E82/$D82),0)</f>
        <v/>
      </c>
      <c r="G82" s="8">
        <f>IFERROR(IF($A82="","",IF($C82=0,"Sin viajes en periodo","Correcto")),"")</f>
        <v/>
      </c>
    </row>
    <row r="83">
      <c r="A83" s="18">
        <f>IFERROR(IF('Viajes'!$W$59="","",'Viajes'!$W$59),"")</f>
        <v/>
      </c>
      <c r="B83" s="19">
        <f>IFERROR(IF($A83="","",VLOOKUP($A83,'Viajes'!$W$6:$AI$105,2,FALSE)),"")</f>
        <v/>
      </c>
      <c r="C83" s="20">
        <f>IFERROR(IF($A83="","",COUNTIFS('Viajes'!$C$6:$C$105,$A83,'Viajes'!$B$6:$B$105,"&gt;="&amp;$B$3,'Viajes'!$B$6:$B$105,"&lt;="&amp;$E$3,'Viajes'!$U$6:$U$105,"Correcto")),"")</f>
        <v/>
      </c>
      <c r="D83" s="21">
        <f>IFERROR(IF($A83="","",SUMIFS('Viajes'!$H$6:$H$105,'Viajes'!$C$6:$C$105,$A83,'Viajes'!$B$6:$B$105,"&gt;="&amp;$B$3,'Viajes'!$B$6:$B$105,"&lt;="&amp;$E$3,'Viajes'!$U$6:$U$105,"Correcto")),"")</f>
        <v/>
      </c>
      <c r="E83" s="22">
        <f>IFERROR(IF($A83="","",SUMIFS('Viajes'!$S$6:$S$105,'Viajes'!$C$6:$C$105,$A83,'Viajes'!$B$6:$B$105,"&gt;="&amp;$B$3,'Viajes'!$B$6:$B$105,"&lt;="&amp;$E$3,'Viajes'!$U$6:$U$105,"Correcto")),"")</f>
        <v/>
      </c>
      <c r="F83" s="22">
        <f>IFERROR(IF($A83="","",$E83/$D83),0)</f>
        <v/>
      </c>
      <c r="G83" s="18">
        <f>IFERROR(IF($A83="","",IF($C83=0,"Sin viajes en periodo","Correcto")),"")</f>
        <v/>
      </c>
    </row>
    <row r="84">
      <c r="A84" s="8">
        <f>IFERROR(IF('Viajes'!$W$60="","",'Viajes'!$W$60),"")</f>
        <v/>
      </c>
      <c r="B84" s="15">
        <f>IFERROR(IF($A84="","",VLOOKUP($A84,'Viajes'!$W$6:$AI$105,2,FALSE)),"")</f>
        <v/>
      </c>
      <c r="C84" s="9">
        <f>IFERROR(IF($A84="","",COUNTIFS('Viajes'!$C$6:$C$105,$A84,'Viajes'!$B$6:$B$105,"&gt;="&amp;$B$3,'Viajes'!$B$6:$B$105,"&lt;="&amp;$E$3,'Viajes'!$U$6:$U$105,"Correcto")),"")</f>
        <v/>
      </c>
      <c r="D84" s="16">
        <f>IFERROR(IF($A84="","",SUMIFS('Viajes'!$H$6:$H$105,'Viajes'!$C$6:$C$105,$A84,'Viajes'!$B$6:$B$105,"&gt;="&amp;$B$3,'Viajes'!$B$6:$B$105,"&lt;="&amp;$E$3,'Viajes'!$U$6:$U$105,"Correcto")),"")</f>
        <v/>
      </c>
      <c r="E84" s="17">
        <f>IFERROR(IF($A84="","",SUMIFS('Viajes'!$S$6:$S$105,'Viajes'!$C$6:$C$105,$A84,'Viajes'!$B$6:$B$105,"&gt;="&amp;$B$3,'Viajes'!$B$6:$B$105,"&lt;="&amp;$E$3,'Viajes'!$U$6:$U$105,"Correcto")),"")</f>
        <v/>
      </c>
      <c r="F84" s="17">
        <f>IFERROR(IF($A84="","",$E84/$D84),0)</f>
        <v/>
      </c>
      <c r="G84" s="8">
        <f>IFERROR(IF($A84="","",IF($C84=0,"Sin viajes en periodo","Correcto")),"")</f>
        <v/>
      </c>
    </row>
    <row r="85">
      <c r="A85" s="18">
        <f>IFERROR(IF('Viajes'!$W$61="","",'Viajes'!$W$61),"")</f>
        <v/>
      </c>
      <c r="B85" s="19">
        <f>IFERROR(IF($A85="","",VLOOKUP($A85,'Viajes'!$W$6:$AI$105,2,FALSE)),"")</f>
        <v/>
      </c>
      <c r="C85" s="20">
        <f>IFERROR(IF($A85="","",COUNTIFS('Viajes'!$C$6:$C$105,$A85,'Viajes'!$B$6:$B$105,"&gt;="&amp;$B$3,'Viajes'!$B$6:$B$105,"&lt;="&amp;$E$3,'Viajes'!$U$6:$U$105,"Correcto")),"")</f>
        <v/>
      </c>
      <c r="D85" s="21">
        <f>IFERROR(IF($A85="","",SUMIFS('Viajes'!$H$6:$H$105,'Viajes'!$C$6:$C$105,$A85,'Viajes'!$B$6:$B$105,"&gt;="&amp;$B$3,'Viajes'!$B$6:$B$105,"&lt;="&amp;$E$3,'Viajes'!$U$6:$U$105,"Correcto")),"")</f>
        <v/>
      </c>
      <c r="E85" s="22">
        <f>IFERROR(IF($A85="","",SUMIFS('Viajes'!$S$6:$S$105,'Viajes'!$C$6:$C$105,$A85,'Viajes'!$B$6:$B$105,"&gt;="&amp;$B$3,'Viajes'!$B$6:$B$105,"&lt;="&amp;$E$3,'Viajes'!$U$6:$U$105,"Correcto")),"")</f>
        <v/>
      </c>
      <c r="F85" s="22">
        <f>IFERROR(IF($A85="","",$E85/$D85),0)</f>
        <v/>
      </c>
      <c r="G85" s="18">
        <f>IFERROR(IF($A85="","",IF($C85=0,"Sin viajes en periodo","Correcto")),"")</f>
        <v/>
      </c>
    </row>
    <row r="86">
      <c r="A86" s="8">
        <f>IFERROR(IF('Viajes'!$W$62="","",'Viajes'!$W$62),"")</f>
        <v/>
      </c>
      <c r="B86" s="15">
        <f>IFERROR(IF($A86="","",VLOOKUP($A86,'Viajes'!$W$6:$AI$105,2,FALSE)),"")</f>
        <v/>
      </c>
      <c r="C86" s="9">
        <f>IFERROR(IF($A86="","",COUNTIFS('Viajes'!$C$6:$C$105,$A86,'Viajes'!$B$6:$B$105,"&gt;="&amp;$B$3,'Viajes'!$B$6:$B$105,"&lt;="&amp;$E$3,'Viajes'!$U$6:$U$105,"Correcto")),"")</f>
        <v/>
      </c>
      <c r="D86" s="16">
        <f>IFERROR(IF($A86="","",SUMIFS('Viajes'!$H$6:$H$105,'Viajes'!$C$6:$C$105,$A86,'Viajes'!$B$6:$B$105,"&gt;="&amp;$B$3,'Viajes'!$B$6:$B$105,"&lt;="&amp;$E$3,'Viajes'!$U$6:$U$105,"Correcto")),"")</f>
        <v/>
      </c>
      <c r="E86" s="17">
        <f>IFERROR(IF($A86="","",SUMIFS('Viajes'!$S$6:$S$105,'Viajes'!$C$6:$C$105,$A86,'Viajes'!$B$6:$B$105,"&gt;="&amp;$B$3,'Viajes'!$B$6:$B$105,"&lt;="&amp;$E$3,'Viajes'!$U$6:$U$105,"Correcto")),"")</f>
        <v/>
      </c>
      <c r="F86" s="17">
        <f>IFERROR(IF($A86="","",$E86/$D86),0)</f>
        <v/>
      </c>
      <c r="G86" s="8">
        <f>IFERROR(IF($A86="","",IF($C86=0,"Sin viajes en periodo","Correcto")),"")</f>
        <v/>
      </c>
    </row>
    <row r="87">
      <c r="A87" s="18">
        <f>IFERROR(IF('Viajes'!$W$63="","",'Viajes'!$W$63),"")</f>
        <v/>
      </c>
      <c r="B87" s="19">
        <f>IFERROR(IF($A87="","",VLOOKUP($A87,'Viajes'!$W$6:$AI$105,2,FALSE)),"")</f>
        <v/>
      </c>
      <c r="C87" s="20">
        <f>IFERROR(IF($A87="","",COUNTIFS('Viajes'!$C$6:$C$105,$A87,'Viajes'!$B$6:$B$105,"&gt;="&amp;$B$3,'Viajes'!$B$6:$B$105,"&lt;="&amp;$E$3,'Viajes'!$U$6:$U$105,"Correcto")),"")</f>
        <v/>
      </c>
      <c r="D87" s="21">
        <f>IFERROR(IF($A87="","",SUMIFS('Viajes'!$H$6:$H$105,'Viajes'!$C$6:$C$105,$A87,'Viajes'!$B$6:$B$105,"&gt;="&amp;$B$3,'Viajes'!$B$6:$B$105,"&lt;="&amp;$E$3,'Viajes'!$U$6:$U$105,"Correcto")),"")</f>
        <v/>
      </c>
      <c r="E87" s="22">
        <f>IFERROR(IF($A87="","",SUMIFS('Viajes'!$S$6:$S$105,'Viajes'!$C$6:$C$105,$A87,'Viajes'!$B$6:$B$105,"&gt;="&amp;$B$3,'Viajes'!$B$6:$B$105,"&lt;="&amp;$E$3,'Viajes'!$U$6:$U$105,"Correcto")),"")</f>
        <v/>
      </c>
      <c r="F87" s="22">
        <f>IFERROR(IF($A87="","",$E87/$D87),0)</f>
        <v/>
      </c>
      <c r="G87" s="18">
        <f>IFERROR(IF($A87="","",IF($C87=0,"Sin viajes en periodo","Correcto")),"")</f>
        <v/>
      </c>
    </row>
    <row r="88">
      <c r="A88" s="8">
        <f>IFERROR(IF('Viajes'!$W$64="","",'Viajes'!$W$64),"")</f>
        <v/>
      </c>
      <c r="B88" s="15">
        <f>IFERROR(IF($A88="","",VLOOKUP($A88,'Viajes'!$W$6:$AI$105,2,FALSE)),"")</f>
        <v/>
      </c>
      <c r="C88" s="9">
        <f>IFERROR(IF($A88="","",COUNTIFS('Viajes'!$C$6:$C$105,$A88,'Viajes'!$B$6:$B$105,"&gt;="&amp;$B$3,'Viajes'!$B$6:$B$105,"&lt;="&amp;$E$3,'Viajes'!$U$6:$U$105,"Correcto")),"")</f>
        <v/>
      </c>
      <c r="D88" s="16">
        <f>IFERROR(IF($A88="","",SUMIFS('Viajes'!$H$6:$H$105,'Viajes'!$C$6:$C$105,$A88,'Viajes'!$B$6:$B$105,"&gt;="&amp;$B$3,'Viajes'!$B$6:$B$105,"&lt;="&amp;$E$3,'Viajes'!$U$6:$U$105,"Correcto")),"")</f>
        <v/>
      </c>
      <c r="E88" s="17">
        <f>IFERROR(IF($A88="","",SUMIFS('Viajes'!$S$6:$S$105,'Viajes'!$C$6:$C$105,$A88,'Viajes'!$B$6:$B$105,"&gt;="&amp;$B$3,'Viajes'!$B$6:$B$105,"&lt;="&amp;$E$3,'Viajes'!$U$6:$U$105,"Correcto")),"")</f>
        <v/>
      </c>
      <c r="F88" s="17">
        <f>IFERROR(IF($A88="","",$E88/$D88),0)</f>
        <v/>
      </c>
      <c r="G88" s="8">
        <f>IFERROR(IF($A88="","",IF($C88=0,"Sin viajes en periodo","Correcto")),"")</f>
        <v/>
      </c>
    </row>
    <row r="89">
      <c r="A89" s="18">
        <f>IFERROR(IF('Viajes'!$W$65="","",'Viajes'!$W$65),"")</f>
        <v/>
      </c>
      <c r="B89" s="19">
        <f>IFERROR(IF($A89="","",VLOOKUP($A89,'Viajes'!$W$6:$AI$105,2,FALSE)),"")</f>
        <v/>
      </c>
      <c r="C89" s="20">
        <f>IFERROR(IF($A89="","",COUNTIFS('Viajes'!$C$6:$C$105,$A89,'Viajes'!$B$6:$B$105,"&gt;="&amp;$B$3,'Viajes'!$B$6:$B$105,"&lt;="&amp;$E$3,'Viajes'!$U$6:$U$105,"Correcto")),"")</f>
        <v/>
      </c>
      <c r="D89" s="21">
        <f>IFERROR(IF($A89="","",SUMIFS('Viajes'!$H$6:$H$105,'Viajes'!$C$6:$C$105,$A89,'Viajes'!$B$6:$B$105,"&gt;="&amp;$B$3,'Viajes'!$B$6:$B$105,"&lt;="&amp;$E$3,'Viajes'!$U$6:$U$105,"Correcto")),"")</f>
        <v/>
      </c>
      <c r="E89" s="22">
        <f>IFERROR(IF($A89="","",SUMIFS('Viajes'!$S$6:$S$105,'Viajes'!$C$6:$C$105,$A89,'Viajes'!$B$6:$B$105,"&gt;="&amp;$B$3,'Viajes'!$B$6:$B$105,"&lt;="&amp;$E$3,'Viajes'!$U$6:$U$105,"Correcto")),"")</f>
        <v/>
      </c>
      <c r="F89" s="22">
        <f>IFERROR(IF($A89="","",$E89/$D89),0)</f>
        <v/>
      </c>
      <c r="G89" s="18">
        <f>IFERROR(IF($A89="","",IF($C89=0,"Sin viajes en periodo","Correcto")),"")</f>
        <v/>
      </c>
    </row>
    <row r="90">
      <c r="A90" s="8">
        <f>IFERROR(IF('Viajes'!$W$66="","",'Viajes'!$W$66),"")</f>
        <v/>
      </c>
      <c r="B90" s="15">
        <f>IFERROR(IF($A90="","",VLOOKUP($A90,'Viajes'!$W$6:$AI$105,2,FALSE)),"")</f>
        <v/>
      </c>
      <c r="C90" s="9">
        <f>IFERROR(IF($A90="","",COUNTIFS('Viajes'!$C$6:$C$105,$A90,'Viajes'!$B$6:$B$105,"&gt;="&amp;$B$3,'Viajes'!$B$6:$B$105,"&lt;="&amp;$E$3,'Viajes'!$U$6:$U$105,"Correcto")),"")</f>
        <v/>
      </c>
      <c r="D90" s="16">
        <f>IFERROR(IF($A90="","",SUMIFS('Viajes'!$H$6:$H$105,'Viajes'!$C$6:$C$105,$A90,'Viajes'!$B$6:$B$105,"&gt;="&amp;$B$3,'Viajes'!$B$6:$B$105,"&lt;="&amp;$E$3,'Viajes'!$U$6:$U$105,"Correcto")),"")</f>
        <v/>
      </c>
      <c r="E90" s="17">
        <f>IFERROR(IF($A90="","",SUMIFS('Viajes'!$S$6:$S$105,'Viajes'!$C$6:$C$105,$A90,'Viajes'!$B$6:$B$105,"&gt;="&amp;$B$3,'Viajes'!$B$6:$B$105,"&lt;="&amp;$E$3,'Viajes'!$U$6:$U$105,"Correcto")),"")</f>
        <v/>
      </c>
      <c r="F90" s="17">
        <f>IFERROR(IF($A90="","",$E90/$D90),0)</f>
        <v/>
      </c>
      <c r="G90" s="8">
        <f>IFERROR(IF($A90="","",IF($C90=0,"Sin viajes en periodo","Correcto")),"")</f>
        <v/>
      </c>
    </row>
    <row r="91">
      <c r="A91" s="18">
        <f>IFERROR(IF('Viajes'!$W$67="","",'Viajes'!$W$67),"")</f>
        <v/>
      </c>
      <c r="B91" s="19">
        <f>IFERROR(IF($A91="","",VLOOKUP($A91,'Viajes'!$W$6:$AI$105,2,FALSE)),"")</f>
        <v/>
      </c>
      <c r="C91" s="20">
        <f>IFERROR(IF($A91="","",COUNTIFS('Viajes'!$C$6:$C$105,$A91,'Viajes'!$B$6:$B$105,"&gt;="&amp;$B$3,'Viajes'!$B$6:$B$105,"&lt;="&amp;$E$3,'Viajes'!$U$6:$U$105,"Correcto")),"")</f>
        <v/>
      </c>
      <c r="D91" s="21">
        <f>IFERROR(IF($A91="","",SUMIFS('Viajes'!$H$6:$H$105,'Viajes'!$C$6:$C$105,$A91,'Viajes'!$B$6:$B$105,"&gt;="&amp;$B$3,'Viajes'!$B$6:$B$105,"&lt;="&amp;$E$3,'Viajes'!$U$6:$U$105,"Correcto")),"")</f>
        <v/>
      </c>
      <c r="E91" s="22">
        <f>IFERROR(IF($A91="","",SUMIFS('Viajes'!$S$6:$S$105,'Viajes'!$C$6:$C$105,$A91,'Viajes'!$B$6:$B$105,"&gt;="&amp;$B$3,'Viajes'!$B$6:$B$105,"&lt;="&amp;$E$3,'Viajes'!$U$6:$U$105,"Correcto")),"")</f>
        <v/>
      </c>
      <c r="F91" s="22">
        <f>IFERROR(IF($A91="","",$E91/$D91),0)</f>
        <v/>
      </c>
      <c r="G91" s="18">
        <f>IFERROR(IF($A91="","",IF($C91=0,"Sin viajes en periodo","Correcto")),"")</f>
        <v/>
      </c>
    </row>
    <row r="92">
      <c r="A92" s="8">
        <f>IFERROR(IF('Viajes'!$W$68="","",'Viajes'!$W$68),"")</f>
        <v/>
      </c>
      <c r="B92" s="15">
        <f>IFERROR(IF($A92="","",VLOOKUP($A92,'Viajes'!$W$6:$AI$105,2,FALSE)),"")</f>
        <v/>
      </c>
      <c r="C92" s="9">
        <f>IFERROR(IF($A92="","",COUNTIFS('Viajes'!$C$6:$C$105,$A92,'Viajes'!$B$6:$B$105,"&gt;="&amp;$B$3,'Viajes'!$B$6:$B$105,"&lt;="&amp;$E$3,'Viajes'!$U$6:$U$105,"Correcto")),"")</f>
        <v/>
      </c>
      <c r="D92" s="16">
        <f>IFERROR(IF($A92="","",SUMIFS('Viajes'!$H$6:$H$105,'Viajes'!$C$6:$C$105,$A92,'Viajes'!$B$6:$B$105,"&gt;="&amp;$B$3,'Viajes'!$B$6:$B$105,"&lt;="&amp;$E$3,'Viajes'!$U$6:$U$105,"Correcto")),"")</f>
        <v/>
      </c>
      <c r="E92" s="17">
        <f>IFERROR(IF($A92="","",SUMIFS('Viajes'!$S$6:$S$105,'Viajes'!$C$6:$C$105,$A92,'Viajes'!$B$6:$B$105,"&gt;="&amp;$B$3,'Viajes'!$B$6:$B$105,"&lt;="&amp;$E$3,'Viajes'!$U$6:$U$105,"Correcto")),"")</f>
        <v/>
      </c>
      <c r="F92" s="17">
        <f>IFERROR(IF($A92="","",$E92/$D92),0)</f>
        <v/>
      </c>
      <c r="G92" s="8">
        <f>IFERROR(IF($A92="","",IF($C92=0,"Sin viajes en periodo","Correcto")),"")</f>
        <v/>
      </c>
    </row>
    <row r="93">
      <c r="A93" s="18">
        <f>IFERROR(IF('Viajes'!$W$69="","",'Viajes'!$W$69),"")</f>
        <v/>
      </c>
      <c r="B93" s="19">
        <f>IFERROR(IF($A93="","",VLOOKUP($A93,'Viajes'!$W$6:$AI$105,2,FALSE)),"")</f>
        <v/>
      </c>
      <c r="C93" s="20">
        <f>IFERROR(IF($A93="","",COUNTIFS('Viajes'!$C$6:$C$105,$A93,'Viajes'!$B$6:$B$105,"&gt;="&amp;$B$3,'Viajes'!$B$6:$B$105,"&lt;="&amp;$E$3,'Viajes'!$U$6:$U$105,"Correcto")),"")</f>
        <v/>
      </c>
      <c r="D93" s="21">
        <f>IFERROR(IF($A93="","",SUMIFS('Viajes'!$H$6:$H$105,'Viajes'!$C$6:$C$105,$A93,'Viajes'!$B$6:$B$105,"&gt;="&amp;$B$3,'Viajes'!$B$6:$B$105,"&lt;="&amp;$E$3,'Viajes'!$U$6:$U$105,"Correcto")),"")</f>
        <v/>
      </c>
      <c r="E93" s="22">
        <f>IFERROR(IF($A93="","",SUMIFS('Viajes'!$S$6:$S$105,'Viajes'!$C$6:$C$105,$A93,'Viajes'!$B$6:$B$105,"&gt;="&amp;$B$3,'Viajes'!$B$6:$B$105,"&lt;="&amp;$E$3,'Viajes'!$U$6:$U$105,"Correcto")),"")</f>
        <v/>
      </c>
      <c r="F93" s="22">
        <f>IFERROR(IF($A93="","",$E93/$D93),0)</f>
        <v/>
      </c>
      <c r="G93" s="18">
        <f>IFERROR(IF($A93="","",IF($C93=0,"Sin viajes en periodo","Correcto")),"")</f>
        <v/>
      </c>
    </row>
    <row r="94">
      <c r="A94" s="8">
        <f>IFERROR(IF('Viajes'!$W$70="","",'Viajes'!$W$70),"")</f>
        <v/>
      </c>
      <c r="B94" s="15">
        <f>IFERROR(IF($A94="","",VLOOKUP($A94,'Viajes'!$W$6:$AI$105,2,FALSE)),"")</f>
        <v/>
      </c>
      <c r="C94" s="9">
        <f>IFERROR(IF($A94="","",COUNTIFS('Viajes'!$C$6:$C$105,$A94,'Viajes'!$B$6:$B$105,"&gt;="&amp;$B$3,'Viajes'!$B$6:$B$105,"&lt;="&amp;$E$3,'Viajes'!$U$6:$U$105,"Correcto")),"")</f>
        <v/>
      </c>
      <c r="D94" s="16">
        <f>IFERROR(IF($A94="","",SUMIFS('Viajes'!$H$6:$H$105,'Viajes'!$C$6:$C$105,$A94,'Viajes'!$B$6:$B$105,"&gt;="&amp;$B$3,'Viajes'!$B$6:$B$105,"&lt;="&amp;$E$3,'Viajes'!$U$6:$U$105,"Correcto")),"")</f>
        <v/>
      </c>
      <c r="E94" s="17">
        <f>IFERROR(IF($A94="","",SUMIFS('Viajes'!$S$6:$S$105,'Viajes'!$C$6:$C$105,$A94,'Viajes'!$B$6:$B$105,"&gt;="&amp;$B$3,'Viajes'!$B$6:$B$105,"&lt;="&amp;$E$3,'Viajes'!$U$6:$U$105,"Correcto")),"")</f>
        <v/>
      </c>
      <c r="F94" s="17">
        <f>IFERROR(IF($A94="","",$E94/$D94),0)</f>
        <v/>
      </c>
      <c r="G94" s="8">
        <f>IFERROR(IF($A94="","",IF($C94=0,"Sin viajes en periodo","Correcto")),"")</f>
        <v/>
      </c>
    </row>
    <row r="95">
      <c r="A95" s="18">
        <f>IFERROR(IF('Viajes'!$W$71="","",'Viajes'!$W$71),"")</f>
        <v/>
      </c>
      <c r="B95" s="19">
        <f>IFERROR(IF($A95="","",VLOOKUP($A95,'Viajes'!$W$6:$AI$105,2,FALSE)),"")</f>
        <v/>
      </c>
      <c r="C95" s="20">
        <f>IFERROR(IF($A95="","",COUNTIFS('Viajes'!$C$6:$C$105,$A95,'Viajes'!$B$6:$B$105,"&gt;="&amp;$B$3,'Viajes'!$B$6:$B$105,"&lt;="&amp;$E$3,'Viajes'!$U$6:$U$105,"Correcto")),"")</f>
        <v/>
      </c>
      <c r="D95" s="21">
        <f>IFERROR(IF($A95="","",SUMIFS('Viajes'!$H$6:$H$105,'Viajes'!$C$6:$C$105,$A95,'Viajes'!$B$6:$B$105,"&gt;="&amp;$B$3,'Viajes'!$B$6:$B$105,"&lt;="&amp;$E$3,'Viajes'!$U$6:$U$105,"Correcto")),"")</f>
        <v/>
      </c>
      <c r="E95" s="22">
        <f>IFERROR(IF($A95="","",SUMIFS('Viajes'!$S$6:$S$105,'Viajes'!$C$6:$C$105,$A95,'Viajes'!$B$6:$B$105,"&gt;="&amp;$B$3,'Viajes'!$B$6:$B$105,"&lt;="&amp;$E$3,'Viajes'!$U$6:$U$105,"Correcto")),"")</f>
        <v/>
      </c>
      <c r="F95" s="22">
        <f>IFERROR(IF($A95="","",$E95/$D95),0)</f>
        <v/>
      </c>
      <c r="G95" s="18">
        <f>IFERROR(IF($A95="","",IF($C95=0,"Sin viajes en periodo","Correcto")),"")</f>
        <v/>
      </c>
    </row>
    <row r="96">
      <c r="A96" s="8">
        <f>IFERROR(IF('Viajes'!$W$72="","",'Viajes'!$W$72),"")</f>
        <v/>
      </c>
      <c r="B96" s="15">
        <f>IFERROR(IF($A96="","",VLOOKUP($A96,'Viajes'!$W$6:$AI$105,2,FALSE)),"")</f>
        <v/>
      </c>
      <c r="C96" s="9">
        <f>IFERROR(IF($A96="","",COUNTIFS('Viajes'!$C$6:$C$105,$A96,'Viajes'!$B$6:$B$105,"&gt;="&amp;$B$3,'Viajes'!$B$6:$B$105,"&lt;="&amp;$E$3,'Viajes'!$U$6:$U$105,"Correcto")),"")</f>
        <v/>
      </c>
      <c r="D96" s="16">
        <f>IFERROR(IF($A96="","",SUMIFS('Viajes'!$H$6:$H$105,'Viajes'!$C$6:$C$105,$A96,'Viajes'!$B$6:$B$105,"&gt;="&amp;$B$3,'Viajes'!$B$6:$B$105,"&lt;="&amp;$E$3,'Viajes'!$U$6:$U$105,"Correcto")),"")</f>
        <v/>
      </c>
      <c r="E96" s="17">
        <f>IFERROR(IF($A96="","",SUMIFS('Viajes'!$S$6:$S$105,'Viajes'!$C$6:$C$105,$A96,'Viajes'!$B$6:$B$105,"&gt;="&amp;$B$3,'Viajes'!$B$6:$B$105,"&lt;="&amp;$E$3,'Viajes'!$U$6:$U$105,"Correcto")),"")</f>
        <v/>
      </c>
      <c r="F96" s="17">
        <f>IFERROR(IF($A96="","",$E96/$D96),0)</f>
        <v/>
      </c>
      <c r="G96" s="8">
        <f>IFERROR(IF($A96="","",IF($C96=0,"Sin viajes en periodo","Correcto")),"")</f>
        <v/>
      </c>
    </row>
    <row r="97">
      <c r="A97" s="18">
        <f>IFERROR(IF('Viajes'!$W$73="","",'Viajes'!$W$73),"")</f>
        <v/>
      </c>
      <c r="B97" s="19">
        <f>IFERROR(IF($A97="","",VLOOKUP($A97,'Viajes'!$W$6:$AI$105,2,FALSE)),"")</f>
        <v/>
      </c>
      <c r="C97" s="20">
        <f>IFERROR(IF($A97="","",COUNTIFS('Viajes'!$C$6:$C$105,$A97,'Viajes'!$B$6:$B$105,"&gt;="&amp;$B$3,'Viajes'!$B$6:$B$105,"&lt;="&amp;$E$3,'Viajes'!$U$6:$U$105,"Correcto")),"")</f>
        <v/>
      </c>
      <c r="D97" s="21">
        <f>IFERROR(IF($A97="","",SUMIFS('Viajes'!$H$6:$H$105,'Viajes'!$C$6:$C$105,$A97,'Viajes'!$B$6:$B$105,"&gt;="&amp;$B$3,'Viajes'!$B$6:$B$105,"&lt;="&amp;$E$3,'Viajes'!$U$6:$U$105,"Correcto")),"")</f>
        <v/>
      </c>
      <c r="E97" s="22">
        <f>IFERROR(IF($A97="","",SUMIFS('Viajes'!$S$6:$S$105,'Viajes'!$C$6:$C$105,$A97,'Viajes'!$B$6:$B$105,"&gt;="&amp;$B$3,'Viajes'!$B$6:$B$105,"&lt;="&amp;$E$3,'Viajes'!$U$6:$U$105,"Correcto")),"")</f>
        <v/>
      </c>
      <c r="F97" s="22">
        <f>IFERROR(IF($A97="","",$E97/$D97),0)</f>
        <v/>
      </c>
      <c r="G97" s="18">
        <f>IFERROR(IF($A97="","",IF($C97=0,"Sin viajes en periodo","Correcto")),"")</f>
        <v/>
      </c>
    </row>
    <row r="98">
      <c r="A98" s="8">
        <f>IFERROR(IF('Viajes'!$W$74="","",'Viajes'!$W$74),"")</f>
        <v/>
      </c>
      <c r="B98" s="15">
        <f>IFERROR(IF($A98="","",VLOOKUP($A98,'Viajes'!$W$6:$AI$105,2,FALSE)),"")</f>
        <v/>
      </c>
      <c r="C98" s="9">
        <f>IFERROR(IF($A98="","",COUNTIFS('Viajes'!$C$6:$C$105,$A98,'Viajes'!$B$6:$B$105,"&gt;="&amp;$B$3,'Viajes'!$B$6:$B$105,"&lt;="&amp;$E$3,'Viajes'!$U$6:$U$105,"Correcto")),"")</f>
        <v/>
      </c>
      <c r="D98" s="16">
        <f>IFERROR(IF($A98="","",SUMIFS('Viajes'!$H$6:$H$105,'Viajes'!$C$6:$C$105,$A98,'Viajes'!$B$6:$B$105,"&gt;="&amp;$B$3,'Viajes'!$B$6:$B$105,"&lt;="&amp;$E$3,'Viajes'!$U$6:$U$105,"Correcto")),"")</f>
        <v/>
      </c>
      <c r="E98" s="17">
        <f>IFERROR(IF($A98="","",SUMIFS('Viajes'!$S$6:$S$105,'Viajes'!$C$6:$C$105,$A98,'Viajes'!$B$6:$B$105,"&gt;="&amp;$B$3,'Viajes'!$B$6:$B$105,"&lt;="&amp;$E$3,'Viajes'!$U$6:$U$105,"Correcto")),"")</f>
        <v/>
      </c>
      <c r="F98" s="17">
        <f>IFERROR(IF($A98="","",$E98/$D98),0)</f>
        <v/>
      </c>
      <c r="G98" s="8">
        <f>IFERROR(IF($A98="","",IF($C98=0,"Sin viajes en periodo","Correcto")),"")</f>
        <v/>
      </c>
    </row>
    <row r="99">
      <c r="A99" s="18">
        <f>IFERROR(IF('Viajes'!$W$75="","",'Viajes'!$W$75),"")</f>
        <v/>
      </c>
      <c r="B99" s="19">
        <f>IFERROR(IF($A99="","",VLOOKUP($A99,'Viajes'!$W$6:$AI$105,2,FALSE)),"")</f>
        <v/>
      </c>
      <c r="C99" s="20">
        <f>IFERROR(IF($A99="","",COUNTIFS('Viajes'!$C$6:$C$105,$A99,'Viajes'!$B$6:$B$105,"&gt;="&amp;$B$3,'Viajes'!$B$6:$B$105,"&lt;="&amp;$E$3,'Viajes'!$U$6:$U$105,"Correcto")),"")</f>
        <v/>
      </c>
      <c r="D99" s="21">
        <f>IFERROR(IF($A99="","",SUMIFS('Viajes'!$H$6:$H$105,'Viajes'!$C$6:$C$105,$A99,'Viajes'!$B$6:$B$105,"&gt;="&amp;$B$3,'Viajes'!$B$6:$B$105,"&lt;="&amp;$E$3,'Viajes'!$U$6:$U$105,"Correcto")),"")</f>
        <v/>
      </c>
      <c r="E99" s="22">
        <f>IFERROR(IF($A99="","",SUMIFS('Viajes'!$S$6:$S$105,'Viajes'!$C$6:$C$105,$A99,'Viajes'!$B$6:$B$105,"&gt;="&amp;$B$3,'Viajes'!$B$6:$B$105,"&lt;="&amp;$E$3,'Viajes'!$U$6:$U$105,"Correcto")),"")</f>
        <v/>
      </c>
      <c r="F99" s="22">
        <f>IFERROR(IF($A99="","",$E99/$D99),0)</f>
        <v/>
      </c>
      <c r="G99" s="18">
        <f>IFERROR(IF($A99="","",IF($C99=0,"Sin viajes en periodo","Correcto")),"")</f>
        <v/>
      </c>
    </row>
    <row r="100">
      <c r="A100" s="8">
        <f>IFERROR(IF('Viajes'!$W$76="","",'Viajes'!$W$76),"")</f>
        <v/>
      </c>
      <c r="B100" s="15">
        <f>IFERROR(IF($A100="","",VLOOKUP($A100,'Viajes'!$W$6:$AI$105,2,FALSE)),"")</f>
        <v/>
      </c>
      <c r="C100" s="9">
        <f>IFERROR(IF($A100="","",COUNTIFS('Viajes'!$C$6:$C$105,$A100,'Viajes'!$B$6:$B$105,"&gt;="&amp;$B$3,'Viajes'!$B$6:$B$105,"&lt;="&amp;$E$3,'Viajes'!$U$6:$U$105,"Correcto")),"")</f>
        <v/>
      </c>
      <c r="D100" s="16">
        <f>IFERROR(IF($A100="","",SUMIFS('Viajes'!$H$6:$H$105,'Viajes'!$C$6:$C$105,$A100,'Viajes'!$B$6:$B$105,"&gt;="&amp;$B$3,'Viajes'!$B$6:$B$105,"&lt;="&amp;$E$3,'Viajes'!$U$6:$U$105,"Correcto")),"")</f>
        <v/>
      </c>
      <c r="E100" s="17">
        <f>IFERROR(IF($A100="","",SUMIFS('Viajes'!$S$6:$S$105,'Viajes'!$C$6:$C$105,$A100,'Viajes'!$B$6:$B$105,"&gt;="&amp;$B$3,'Viajes'!$B$6:$B$105,"&lt;="&amp;$E$3,'Viajes'!$U$6:$U$105,"Correcto")),"")</f>
        <v/>
      </c>
      <c r="F100" s="17">
        <f>IFERROR(IF($A100="","",$E100/$D100),0)</f>
        <v/>
      </c>
      <c r="G100" s="8">
        <f>IFERROR(IF($A100="","",IF($C100=0,"Sin viajes en periodo","Correcto")),"")</f>
        <v/>
      </c>
    </row>
    <row r="101">
      <c r="A101" s="18">
        <f>IFERROR(IF('Viajes'!$W$77="","",'Viajes'!$W$77),"")</f>
        <v/>
      </c>
      <c r="B101" s="19">
        <f>IFERROR(IF($A101="","",VLOOKUP($A101,'Viajes'!$W$6:$AI$105,2,FALSE)),"")</f>
        <v/>
      </c>
      <c r="C101" s="20">
        <f>IFERROR(IF($A101="","",COUNTIFS('Viajes'!$C$6:$C$105,$A101,'Viajes'!$B$6:$B$105,"&gt;="&amp;$B$3,'Viajes'!$B$6:$B$105,"&lt;="&amp;$E$3,'Viajes'!$U$6:$U$105,"Correcto")),"")</f>
        <v/>
      </c>
      <c r="D101" s="21">
        <f>IFERROR(IF($A101="","",SUMIFS('Viajes'!$H$6:$H$105,'Viajes'!$C$6:$C$105,$A101,'Viajes'!$B$6:$B$105,"&gt;="&amp;$B$3,'Viajes'!$B$6:$B$105,"&lt;="&amp;$E$3,'Viajes'!$U$6:$U$105,"Correcto")),"")</f>
        <v/>
      </c>
      <c r="E101" s="22">
        <f>IFERROR(IF($A101="","",SUMIFS('Viajes'!$S$6:$S$105,'Viajes'!$C$6:$C$105,$A101,'Viajes'!$B$6:$B$105,"&gt;="&amp;$B$3,'Viajes'!$B$6:$B$105,"&lt;="&amp;$E$3,'Viajes'!$U$6:$U$105,"Correcto")),"")</f>
        <v/>
      </c>
      <c r="F101" s="22">
        <f>IFERROR(IF($A101="","",$E101/$D101),0)</f>
        <v/>
      </c>
      <c r="G101" s="18">
        <f>IFERROR(IF($A101="","",IF($C101=0,"Sin viajes en periodo","Correcto")),"")</f>
        <v/>
      </c>
    </row>
    <row r="102">
      <c r="A102" s="8">
        <f>IFERROR(IF('Viajes'!$W$78="","",'Viajes'!$W$78),"")</f>
        <v/>
      </c>
      <c r="B102" s="15">
        <f>IFERROR(IF($A102="","",VLOOKUP($A102,'Viajes'!$W$6:$AI$105,2,FALSE)),"")</f>
        <v/>
      </c>
      <c r="C102" s="9">
        <f>IFERROR(IF($A102="","",COUNTIFS('Viajes'!$C$6:$C$105,$A102,'Viajes'!$B$6:$B$105,"&gt;="&amp;$B$3,'Viajes'!$B$6:$B$105,"&lt;="&amp;$E$3,'Viajes'!$U$6:$U$105,"Correcto")),"")</f>
        <v/>
      </c>
      <c r="D102" s="16">
        <f>IFERROR(IF($A102="","",SUMIFS('Viajes'!$H$6:$H$105,'Viajes'!$C$6:$C$105,$A102,'Viajes'!$B$6:$B$105,"&gt;="&amp;$B$3,'Viajes'!$B$6:$B$105,"&lt;="&amp;$E$3,'Viajes'!$U$6:$U$105,"Correcto")),"")</f>
        <v/>
      </c>
      <c r="E102" s="17">
        <f>IFERROR(IF($A102="","",SUMIFS('Viajes'!$S$6:$S$105,'Viajes'!$C$6:$C$105,$A102,'Viajes'!$B$6:$B$105,"&gt;="&amp;$B$3,'Viajes'!$B$6:$B$105,"&lt;="&amp;$E$3,'Viajes'!$U$6:$U$105,"Correcto")),"")</f>
        <v/>
      </c>
      <c r="F102" s="17">
        <f>IFERROR(IF($A102="","",$E102/$D102),0)</f>
        <v/>
      </c>
      <c r="G102" s="8">
        <f>IFERROR(IF($A102="","",IF($C102=0,"Sin viajes en periodo","Correcto")),"")</f>
        <v/>
      </c>
    </row>
    <row r="103">
      <c r="A103" s="18">
        <f>IFERROR(IF('Viajes'!$W$79="","",'Viajes'!$W$79),"")</f>
        <v/>
      </c>
      <c r="B103" s="19">
        <f>IFERROR(IF($A103="","",VLOOKUP($A103,'Viajes'!$W$6:$AI$105,2,FALSE)),"")</f>
        <v/>
      </c>
      <c r="C103" s="20">
        <f>IFERROR(IF($A103="","",COUNTIFS('Viajes'!$C$6:$C$105,$A103,'Viajes'!$B$6:$B$105,"&gt;="&amp;$B$3,'Viajes'!$B$6:$B$105,"&lt;="&amp;$E$3,'Viajes'!$U$6:$U$105,"Correcto")),"")</f>
        <v/>
      </c>
      <c r="D103" s="21">
        <f>IFERROR(IF($A103="","",SUMIFS('Viajes'!$H$6:$H$105,'Viajes'!$C$6:$C$105,$A103,'Viajes'!$B$6:$B$105,"&gt;="&amp;$B$3,'Viajes'!$B$6:$B$105,"&lt;="&amp;$E$3,'Viajes'!$U$6:$U$105,"Correcto")),"")</f>
        <v/>
      </c>
      <c r="E103" s="22">
        <f>IFERROR(IF($A103="","",SUMIFS('Viajes'!$S$6:$S$105,'Viajes'!$C$6:$C$105,$A103,'Viajes'!$B$6:$B$105,"&gt;="&amp;$B$3,'Viajes'!$B$6:$B$105,"&lt;="&amp;$E$3,'Viajes'!$U$6:$U$105,"Correcto")),"")</f>
        <v/>
      </c>
      <c r="F103" s="22">
        <f>IFERROR(IF($A103="","",$E103/$D103),0)</f>
        <v/>
      </c>
      <c r="G103" s="18">
        <f>IFERROR(IF($A103="","",IF($C103=0,"Sin viajes en periodo","Correcto")),"")</f>
        <v/>
      </c>
    </row>
    <row r="104">
      <c r="A104" s="8">
        <f>IFERROR(IF('Viajes'!$W$80="","",'Viajes'!$W$80),"")</f>
        <v/>
      </c>
      <c r="B104" s="15">
        <f>IFERROR(IF($A104="","",VLOOKUP($A104,'Viajes'!$W$6:$AI$105,2,FALSE)),"")</f>
        <v/>
      </c>
      <c r="C104" s="9">
        <f>IFERROR(IF($A104="","",COUNTIFS('Viajes'!$C$6:$C$105,$A104,'Viajes'!$B$6:$B$105,"&gt;="&amp;$B$3,'Viajes'!$B$6:$B$105,"&lt;="&amp;$E$3,'Viajes'!$U$6:$U$105,"Correcto")),"")</f>
        <v/>
      </c>
      <c r="D104" s="16">
        <f>IFERROR(IF($A104="","",SUMIFS('Viajes'!$H$6:$H$105,'Viajes'!$C$6:$C$105,$A104,'Viajes'!$B$6:$B$105,"&gt;="&amp;$B$3,'Viajes'!$B$6:$B$105,"&lt;="&amp;$E$3,'Viajes'!$U$6:$U$105,"Correcto")),"")</f>
        <v/>
      </c>
      <c r="E104" s="17">
        <f>IFERROR(IF($A104="","",SUMIFS('Viajes'!$S$6:$S$105,'Viajes'!$C$6:$C$105,$A104,'Viajes'!$B$6:$B$105,"&gt;="&amp;$B$3,'Viajes'!$B$6:$B$105,"&lt;="&amp;$E$3,'Viajes'!$U$6:$U$105,"Correcto")),"")</f>
        <v/>
      </c>
      <c r="F104" s="17">
        <f>IFERROR(IF($A104="","",$E104/$D104),0)</f>
        <v/>
      </c>
      <c r="G104" s="8">
        <f>IFERROR(IF($A104="","",IF($C104=0,"Sin viajes en periodo","Correcto")),"")</f>
        <v/>
      </c>
    </row>
    <row r="105">
      <c r="A105" s="18">
        <f>IFERROR(IF('Viajes'!$W$81="","",'Viajes'!$W$81),"")</f>
        <v/>
      </c>
      <c r="B105" s="19">
        <f>IFERROR(IF($A105="","",VLOOKUP($A105,'Viajes'!$W$6:$AI$105,2,FALSE)),"")</f>
        <v/>
      </c>
      <c r="C105" s="20">
        <f>IFERROR(IF($A105="","",COUNTIFS('Viajes'!$C$6:$C$105,$A105,'Viajes'!$B$6:$B$105,"&gt;="&amp;$B$3,'Viajes'!$B$6:$B$105,"&lt;="&amp;$E$3,'Viajes'!$U$6:$U$105,"Correcto")),"")</f>
        <v/>
      </c>
      <c r="D105" s="21">
        <f>IFERROR(IF($A105="","",SUMIFS('Viajes'!$H$6:$H$105,'Viajes'!$C$6:$C$105,$A105,'Viajes'!$B$6:$B$105,"&gt;="&amp;$B$3,'Viajes'!$B$6:$B$105,"&lt;="&amp;$E$3,'Viajes'!$U$6:$U$105,"Correcto")),"")</f>
        <v/>
      </c>
      <c r="E105" s="22">
        <f>IFERROR(IF($A105="","",SUMIFS('Viajes'!$S$6:$S$105,'Viajes'!$C$6:$C$105,$A105,'Viajes'!$B$6:$B$105,"&gt;="&amp;$B$3,'Viajes'!$B$6:$B$105,"&lt;="&amp;$E$3,'Viajes'!$U$6:$U$105,"Correcto")),"")</f>
        <v/>
      </c>
      <c r="F105" s="22">
        <f>IFERROR(IF($A105="","",$E105/$D105),0)</f>
        <v/>
      </c>
      <c r="G105" s="18">
        <f>IFERROR(IF($A105="","",IF($C105=0,"Sin viajes en periodo","Correcto")),"")</f>
        <v/>
      </c>
    </row>
    <row r="106">
      <c r="A106" s="8">
        <f>IFERROR(IF('Viajes'!$W$82="","",'Viajes'!$W$82),"")</f>
        <v/>
      </c>
      <c r="B106" s="15">
        <f>IFERROR(IF($A106="","",VLOOKUP($A106,'Viajes'!$W$6:$AI$105,2,FALSE)),"")</f>
        <v/>
      </c>
      <c r="C106" s="9">
        <f>IFERROR(IF($A106="","",COUNTIFS('Viajes'!$C$6:$C$105,$A106,'Viajes'!$B$6:$B$105,"&gt;="&amp;$B$3,'Viajes'!$B$6:$B$105,"&lt;="&amp;$E$3,'Viajes'!$U$6:$U$105,"Correcto")),"")</f>
        <v/>
      </c>
      <c r="D106" s="16">
        <f>IFERROR(IF($A106="","",SUMIFS('Viajes'!$H$6:$H$105,'Viajes'!$C$6:$C$105,$A106,'Viajes'!$B$6:$B$105,"&gt;="&amp;$B$3,'Viajes'!$B$6:$B$105,"&lt;="&amp;$E$3,'Viajes'!$U$6:$U$105,"Correcto")),"")</f>
        <v/>
      </c>
      <c r="E106" s="17">
        <f>IFERROR(IF($A106="","",SUMIFS('Viajes'!$S$6:$S$105,'Viajes'!$C$6:$C$105,$A106,'Viajes'!$B$6:$B$105,"&gt;="&amp;$B$3,'Viajes'!$B$6:$B$105,"&lt;="&amp;$E$3,'Viajes'!$U$6:$U$105,"Correcto")),"")</f>
        <v/>
      </c>
      <c r="F106" s="17">
        <f>IFERROR(IF($A106="","",$E106/$D106),0)</f>
        <v/>
      </c>
      <c r="G106" s="8">
        <f>IFERROR(IF($A106="","",IF($C106=0,"Sin viajes en periodo","Correcto")),"")</f>
        <v/>
      </c>
    </row>
    <row r="107">
      <c r="A107" s="18">
        <f>IFERROR(IF('Viajes'!$W$83="","",'Viajes'!$W$83),"")</f>
        <v/>
      </c>
      <c r="B107" s="19">
        <f>IFERROR(IF($A107="","",VLOOKUP($A107,'Viajes'!$W$6:$AI$105,2,FALSE)),"")</f>
        <v/>
      </c>
      <c r="C107" s="20">
        <f>IFERROR(IF($A107="","",COUNTIFS('Viajes'!$C$6:$C$105,$A107,'Viajes'!$B$6:$B$105,"&gt;="&amp;$B$3,'Viajes'!$B$6:$B$105,"&lt;="&amp;$E$3,'Viajes'!$U$6:$U$105,"Correcto")),"")</f>
        <v/>
      </c>
      <c r="D107" s="21">
        <f>IFERROR(IF($A107="","",SUMIFS('Viajes'!$H$6:$H$105,'Viajes'!$C$6:$C$105,$A107,'Viajes'!$B$6:$B$105,"&gt;="&amp;$B$3,'Viajes'!$B$6:$B$105,"&lt;="&amp;$E$3,'Viajes'!$U$6:$U$105,"Correcto")),"")</f>
        <v/>
      </c>
      <c r="E107" s="22">
        <f>IFERROR(IF($A107="","",SUMIFS('Viajes'!$S$6:$S$105,'Viajes'!$C$6:$C$105,$A107,'Viajes'!$B$6:$B$105,"&gt;="&amp;$B$3,'Viajes'!$B$6:$B$105,"&lt;="&amp;$E$3,'Viajes'!$U$6:$U$105,"Correcto")),"")</f>
        <v/>
      </c>
      <c r="F107" s="22">
        <f>IFERROR(IF($A107="","",$E107/$D107),0)</f>
        <v/>
      </c>
      <c r="G107" s="18">
        <f>IFERROR(IF($A107="","",IF($C107=0,"Sin viajes en periodo","Correcto")),"")</f>
        <v/>
      </c>
    </row>
    <row r="108">
      <c r="A108" s="8">
        <f>IFERROR(IF('Viajes'!$W$84="","",'Viajes'!$W$84),"")</f>
        <v/>
      </c>
      <c r="B108" s="15">
        <f>IFERROR(IF($A108="","",VLOOKUP($A108,'Viajes'!$W$6:$AI$105,2,FALSE)),"")</f>
        <v/>
      </c>
      <c r="C108" s="9">
        <f>IFERROR(IF($A108="","",COUNTIFS('Viajes'!$C$6:$C$105,$A108,'Viajes'!$B$6:$B$105,"&gt;="&amp;$B$3,'Viajes'!$B$6:$B$105,"&lt;="&amp;$E$3,'Viajes'!$U$6:$U$105,"Correcto")),"")</f>
        <v/>
      </c>
      <c r="D108" s="16">
        <f>IFERROR(IF($A108="","",SUMIFS('Viajes'!$H$6:$H$105,'Viajes'!$C$6:$C$105,$A108,'Viajes'!$B$6:$B$105,"&gt;="&amp;$B$3,'Viajes'!$B$6:$B$105,"&lt;="&amp;$E$3,'Viajes'!$U$6:$U$105,"Correcto")),"")</f>
        <v/>
      </c>
      <c r="E108" s="17">
        <f>IFERROR(IF($A108="","",SUMIFS('Viajes'!$S$6:$S$105,'Viajes'!$C$6:$C$105,$A108,'Viajes'!$B$6:$B$105,"&gt;="&amp;$B$3,'Viajes'!$B$6:$B$105,"&lt;="&amp;$E$3,'Viajes'!$U$6:$U$105,"Correcto")),"")</f>
        <v/>
      </c>
      <c r="F108" s="17">
        <f>IFERROR(IF($A108="","",$E108/$D108),0)</f>
        <v/>
      </c>
      <c r="G108" s="8">
        <f>IFERROR(IF($A108="","",IF($C108=0,"Sin viajes en periodo","Correcto")),"")</f>
        <v/>
      </c>
    </row>
    <row r="109">
      <c r="A109" s="18">
        <f>IFERROR(IF('Viajes'!$W$85="","",'Viajes'!$W$85),"")</f>
        <v/>
      </c>
      <c r="B109" s="19">
        <f>IFERROR(IF($A109="","",VLOOKUP($A109,'Viajes'!$W$6:$AI$105,2,FALSE)),"")</f>
        <v/>
      </c>
      <c r="C109" s="20">
        <f>IFERROR(IF($A109="","",COUNTIFS('Viajes'!$C$6:$C$105,$A109,'Viajes'!$B$6:$B$105,"&gt;="&amp;$B$3,'Viajes'!$B$6:$B$105,"&lt;="&amp;$E$3,'Viajes'!$U$6:$U$105,"Correcto")),"")</f>
        <v/>
      </c>
      <c r="D109" s="21">
        <f>IFERROR(IF($A109="","",SUMIFS('Viajes'!$H$6:$H$105,'Viajes'!$C$6:$C$105,$A109,'Viajes'!$B$6:$B$105,"&gt;="&amp;$B$3,'Viajes'!$B$6:$B$105,"&lt;="&amp;$E$3,'Viajes'!$U$6:$U$105,"Correcto")),"")</f>
        <v/>
      </c>
      <c r="E109" s="22">
        <f>IFERROR(IF($A109="","",SUMIFS('Viajes'!$S$6:$S$105,'Viajes'!$C$6:$C$105,$A109,'Viajes'!$B$6:$B$105,"&gt;="&amp;$B$3,'Viajes'!$B$6:$B$105,"&lt;="&amp;$E$3,'Viajes'!$U$6:$U$105,"Correcto")),"")</f>
        <v/>
      </c>
      <c r="F109" s="22">
        <f>IFERROR(IF($A109="","",$E109/$D109),0)</f>
        <v/>
      </c>
      <c r="G109" s="18">
        <f>IFERROR(IF($A109="","",IF($C109=0,"Sin viajes en periodo","Correcto")),"")</f>
        <v/>
      </c>
    </row>
    <row r="110">
      <c r="A110" s="8">
        <f>IFERROR(IF('Viajes'!$W$86="","",'Viajes'!$W$86),"")</f>
        <v/>
      </c>
      <c r="B110" s="15">
        <f>IFERROR(IF($A110="","",VLOOKUP($A110,'Viajes'!$W$6:$AI$105,2,FALSE)),"")</f>
        <v/>
      </c>
      <c r="C110" s="9">
        <f>IFERROR(IF($A110="","",COUNTIFS('Viajes'!$C$6:$C$105,$A110,'Viajes'!$B$6:$B$105,"&gt;="&amp;$B$3,'Viajes'!$B$6:$B$105,"&lt;="&amp;$E$3,'Viajes'!$U$6:$U$105,"Correcto")),"")</f>
        <v/>
      </c>
      <c r="D110" s="16">
        <f>IFERROR(IF($A110="","",SUMIFS('Viajes'!$H$6:$H$105,'Viajes'!$C$6:$C$105,$A110,'Viajes'!$B$6:$B$105,"&gt;="&amp;$B$3,'Viajes'!$B$6:$B$105,"&lt;="&amp;$E$3,'Viajes'!$U$6:$U$105,"Correcto")),"")</f>
        <v/>
      </c>
      <c r="E110" s="17">
        <f>IFERROR(IF($A110="","",SUMIFS('Viajes'!$S$6:$S$105,'Viajes'!$C$6:$C$105,$A110,'Viajes'!$B$6:$B$105,"&gt;="&amp;$B$3,'Viajes'!$B$6:$B$105,"&lt;="&amp;$E$3,'Viajes'!$U$6:$U$105,"Correcto")),"")</f>
        <v/>
      </c>
      <c r="F110" s="17">
        <f>IFERROR(IF($A110="","",$E110/$D110),0)</f>
        <v/>
      </c>
      <c r="G110" s="8">
        <f>IFERROR(IF($A110="","",IF($C110=0,"Sin viajes en periodo","Correcto")),"")</f>
        <v/>
      </c>
    </row>
    <row r="111">
      <c r="A111" s="18">
        <f>IFERROR(IF('Viajes'!$W$87="","",'Viajes'!$W$87),"")</f>
        <v/>
      </c>
      <c r="B111" s="19">
        <f>IFERROR(IF($A111="","",VLOOKUP($A111,'Viajes'!$W$6:$AI$105,2,FALSE)),"")</f>
        <v/>
      </c>
      <c r="C111" s="20">
        <f>IFERROR(IF($A111="","",COUNTIFS('Viajes'!$C$6:$C$105,$A111,'Viajes'!$B$6:$B$105,"&gt;="&amp;$B$3,'Viajes'!$B$6:$B$105,"&lt;="&amp;$E$3,'Viajes'!$U$6:$U$105,"Correcto")),"")</f>
        <v/>
      </c>
      <c r="D111" s="21">
        <f>IFERROR(IF($A111="","",SUMIFS('Viajes'!$H$6:$H$105,'Viajes'!$C$6:$C$105,$A111,'Viajes'!$B$6:$B$105,"&gt;="&amp;$B$3,'Viajes'!$B$6:$B$105,"&lt;="&amp;$E$3,'Viajes'!$U$6:$U$105,"Correcto")),"")</f>
        <v/>
      </c>
      <c r="E111" s="22">
        <f>IFERROR(IF($A111="","",SUMIFS('Viajes'!$S$6:$S$105,'Viajes'!$C$6:$C$105,$A111,'Viajes'!$B$6:$B$105,"&gt;="&amp;$B$3,'Viajes'!$B$6:$B$105,"&lt;="&amp;$E$3,'Viajes'!$U$6:$U$105,"Correcto")),"")</f>
        <v/>
      </c>
      <c r="F111" s="22">
        <f>IFERROR(IF($A111="","",$E111/$D111),0)</f>
        <v/>
      </c>
      <c r="G111" s="18">
        <f>IFERROR(IF($A111="","",IF($C111=0,"Sin viajes en periodo","Correcto")),"")</f>
        <v/>
      </c>
    </row>
    <row r="112">
      <c r="A112" s="8">
        <f>IFERROR(IF('Viajes'!$W$88="","",'Viajes'!$W$88),"")</f>
        <v/>
      </c>
      <c r="B112" s="15">
        <f>IFERROR(IF($A112="","",VLOOKUP($A112,'Viajes'!$W$6:$AI$105,2,FALSE)),"")</f>
        <v/>
      </c>
      <c r="C112" s="9">
        <f>IFERROR(IF($A112="","",COUNTIFS('Viajes'!$C$6:$C$105,$A112,'Viajes'!$B$6:$B$105,"&gt;="&amp;$B$3,'Viajes'!$B$6:$B$105,"&lt;="&amp;$E$3,'Viajes'!$U$6:$U$105,"Correcto")),"")</f>
        <v/>
      </c>
      <c r="D112" s="16">
        <f>IFERROR(IF($A112="","",SUMIFS('Viajes'!$H$6:$H$105,'Viajes'!$C$6:$C$105,$A112,'Viajes'!$B$6:$B$105,"&gt;="&amp;$B$3,'Viajes'!$B$6:$B$105,"&lt;="&amp;$E$3,'Viajes'!$U$6:$U$105,"Correcto")),"")</f>
        <v/>
      </c>
      <c r="E112" s="17">
        <f>IFERROR(IF($A112="","",SUMIFS('Viajes'!$S$6:$S$105,'Viajes'!$C$6:$C$105,$A112,'Viajes'!$B$6:$B$105,"&gt;="&amp;$B$3,'Viajes'!$B$6:$B$105,"&lt;="&amp;$E$3,'Viajes'!$U$6:$U$105,"Correcto")),"")</f>
        <v/>
      </c>
      <c r="F112" s="17">
        <f>IFERROR(IF($A112="","",$E112/$D112),0)</f>
        <v/>
      </c>
      <c r="G112" s="8">
        <f>IFERROR(IF($A112="","",IF($C112=0,"Sin viajes en periodo","Correcto")),"")</f>
        <v/>
      </c>
    </row>
    <row r="113">
      <c r="A113" s="18">
        <f>IFERROR(IF('Viajes'!$W$89="","",'Viajes'!$W$89),"")</f>
        <v/>
      </c>
      <c r="B113" s="19">
        <f>IFERROR(IF($A113="","",VLOOKUP($A113,'Viajes'!$W$6:$AI$105,2,FALSE)),"")</f>
        <v/>
      </c>
      <c r="C113" s="20">
        <f>IFERROR(IF($A113="","",COUNTIFS('Viajes'!$C$6:$C$105,$A113,'Viajes'!$B$6:$B$105,"&gt;="&amp;$B$3,'Viajes'!$B$6:$B$105,"&lt;="&amp;$E$3,'Viajes'!$U$6:$U$105,"Correcto")),"")</f>
        <v/>
      </c>
      <c r="D113" s="21">
        <f>IFERROR(IF($A113="","",SUMIFS('Viajes'!$H$6:$H$105,'Viajes'!$C$6:$C$105,$A113,'Viajes'!$B$6:$B$105,"&gt;="&amp;$B$3,'Viajes'!$B$6:$B$105,"&lt;="&amp;$E$3,'Viajes'!$U$6:$U$105,"Correcto")),"")</f>
        <v/>
      </c>
      <c r="E113" s="22">
        <f>IFERROR(IF($A113="","",SUMIFS('Viajes'!$S$6:$S$105,'Viajes'!$C$6:$C$105,$A113,'Viajes'!$B$6:$B$105,"&gt;="&amp;$B$3,'Viajes'!$B$6:$B$105,"&lt;="&amp;$E$3,'Viajes'!$U$6:$U$105,"Correcto")),"")</f>
        <v/>
      </c>
      <c r="F113" s="22">
        <f>IFERROR(IF($A113="","",$E113/$D113),0)</f>
        <v/>
      </c>
      <c r="G113" s="18">
        <f>IFERROR(IF($A113="","",IF($C113=0,"Sin viajes en periodo","Correcto")),"")</f>
        <v/>
      </c>
    </row>
    <row r="114">
      <c r="A114" s="8">
        <f>IFERROR(IF('Viajes'!$W$90="","",'Viajes'!$W$90),"")</f>
        <v/>
      </c>
      <c r="B114" s="15">
        <f>IFERROR(IF($A114="","",VLOOKUP($A114,'Viajes'!$W$6:$AI$105,2,FALSE)),"")</f>
        <v/>
      </c>
      <c r="C114" s="9">
        <f>IFERROR(IF($A114="","",COUNTIFS('Viajes'!$C$6:$C$105,$A114,'Viajes'!$B$6:$B$105,"&gt;="&amp;$B$3,'Viajes'!$B$6:$B$105,"&lt;="&amp;$E$3,'Viajes'!$U$6:$U$105,"Correcto")),"")</f>
        <v/>
      </c>
      <c r="D114" s="16">
        <f>IFERROR(IF($A114="","",SUMIFS('Viajes'!$H$6:$H$105,'Viajes'!$C$6:$C$105,$A114,'Viajes'!$B$6:$B$105,"&gt;="&amp;$B$3,'Viajes'!$B$6:$B$105,"&lt;="&amp;$E$3,'Viajes'!$U$6:$U$105,"Correcto")),"")</f>
        <v/>
      </c>
      <c r="E114" s="17">
        <f>IFERROR(IF($A114="","",SUMIFS('Viajes'!$S$6:$S$105,'Viajes'!$C$6:$C$105,$A114,'Viajes'!$B$6:$B$105,"&gt;="&amp;$B$3,'Viajes'!$B$6:$B$105,"&lt;="&amp;$E$3,'Viajes'!$U$6:$U$105,"Correcto")),"")</f>
        <v/>
      </c>
      <c r="F114" s="17">
        <f>IFERROR(IF($A114="","",$E114/$D114),0)</f>
        <v/>
      </c>
      <c r="G114" s="8">
        <f>IFERROR(IF($A114="","",IF($C114=0,"Sin viajes en periodo","Correcto")),"")</f>
        <v/>
      </c>
    </row>
    <row r="115">
      <c r="A115" s="18">
        <f>IFERROR(IF('Viajes'!$W$91="","",'Viajes'!$W$91),"")</f>
        <v/>
      </c>
      <c r="B115" s="19">
        <f>IFERROR(IF($A115="","",VLOOKUP($A115,'Viajes'!$W$6:$AI$105,2,FALSE)),"")</f>
        <v/>
      </c>
      <c r="C115" s="20">
        <f>IFERROR(IF($A115="","",COUNTIFS('Viajes'!$C$6:$C$105,$A115,'Viajes'!$B$6:$B$105,"&gt;="&amp;$B$3,'Viajes'!$B$6:$B$105,"&lt;="&amp;$E$3,'Viajes'!$U$6:$U$105,"Correcto")),"")</f>
        <v/>
      </c>
      <c r="D115" s="21">
        <f>IFERROR(IF($A115="","",SUMIFS('Viajes'!$H$6:$H$105,'Viajes'!$C$6:$C$105,$A115,'Viajes'!$B$6:$B$105,"&gt;="&amp;$B$3,'Viajes'!$B$6:$B$105,"&lt;="&amp;$E$3,'Viajes'!$U$6:$U$105,"Correcto")),"")</f>
        <v/>
      </c>
      <c r="E115" s="22">
        <f>IFERROR(IF($A115="","",SUMIFS('Viajes'!$S$6:$S$105,'Viajes'!$C$6:$C$105,$A115,'Viajes'!$B$6:$B$105,"&gt;="&amp;$B$3,'Viajes'!$B$6:$B$105,"&lt;="&amp;$E$3,'Viajes'!$U$6:$U$105,"Correcto")),"")</f>
        <v/>
      </c>
      <c r="F115" s="22">
        <f>IFERROR(IF($A115="","",$E115/$D115),0)</f>
        <v/>
      </c>
      <c r="G115" s="18">
        <f>IFERROR(IF($A115="","",IF($C115=0,"Sin viajes en periodo","Correcto")),"")</f>
        <v/>
      </c>
    </row>
    <row r="116">
      <c r="A116" s="8">
        <f>IFERROR(IF('Viajes'!$W$92="","",'Viajes'!$W$92),"")</f>
        <v/>
      </c>
      <c r="B116" s="15">
        <f>IFERROR(IF($A116="","",VLOOKUP($A116,'Viajes'!$W$6:$AI$105,2,FALSE)),"")</f>
        <v/>
      </c>
      <c r="C116" s="9">
        <f>IFERROR(IF($A116="","",COUNTIFS('Viajes'!$C$6:$C$105,$A116,'Viajes'!$B$6:$B$105,"&gt;="&amp;$B$3,'Viajes'!$B$6:$B$105,"&lt;="&amp;$E$3,'Viajes'!$U$6:$U$105,"Correcto")),"")</f>
        <v/>
      </c>
      <c r="D116" s="16">
        <f>IFERROR(IF($A116="","",SUMIFS('Viajes'!$H$6:$H$105,'Viajes'!$C$6:$C$105,$A116,'Viajes'!$B$6:$B$105,"&gt;="&amp;$B$3,'Viajes'!$B$6:$B$105,"&lt;="&amp;$E$3,'Viajes'!$U$6:$U$105,"Correcto")),"")</f>
        <v/>
      </c>
      <c r="E116" s="17">
        <f>IFERROR(IF($A116="","",SUMIFS('Viajes'!$S$6:$S$105,'Viajes'!$C$6:$C$105,$A116,'Viajes'!$B$6:$B$105,"&gt;="&amp;$B$3,'Viajes'!$B$6:$B$105,"&lt;="&amp;$E$3,'Viajes'!$U$6:$U$105,"Correcto")),"")</f>
        <v/>
      </c>
      <c r="F116" s="17">
        <f>IFERROR(IF($A116="","",$E116/$D116),0)</f>
        <v/>
      </c>
      <c r="G116" s="8">
        <f>IFERROR(IF($A116="","",IF($C116=0,"Sin viajes en periodo","Correcto")),"")</f>
        <v/>
      </c>
    </row>
    <row r="117">
      <c r="A117" s="18">
        <f>IFERROR(IF('Viajes'!$W$93="","",'Viajes'!$W$93),"")</f>
        <v/>
      </c>
      <c r="B117" s="19">
        <f>IFERROR(IF($A117="","",VLOOKUP($A117,'Viajes'!$W$6:$AI$105,2,FALSE)),"")</f>
        <v/>
      </c>
      <c r="C117" s="20">
        <f>IFERROR(IF($A117="","",COUNTIFS('Viajes'!$C$6:$C$105,$A117,'Viajes'!$B$6:$B$105,"&gt;="&amp;$B$3,'Viajes'!$B$6:$B$105,"&lt;="&amp;$E$3,'Viajes'!$U$6:$U$105,"Correcto")),"")</f>
        <v/>
      </c>
      <c r="D117" s="21">
        <f>IFERROR(IF($A117="","",SUMIFS('Viajes'!$H$6:$H$105,'Viajes'!$C$6:$C$105,$A117,'Viajes'!$B$6:$B$105,"&gt;="&amp;$B$3,'Viajes'!$B$6:$B$105,"&lt;="&amp;$E$3,'Viajes'!$U$6:$U$105,"Correcto")),"")</f>
        <v/>
      </c>
      <c r="E117" s="22">
        <f>IFERROR(IF($A117="","",SUMIFS('Viajes'!$S$6:$S$105,'Viajes'!$C$6:$C$105,$A117,'Viajes'!$B$6:$B$105,"&gt;="&amp;$B$3,'Viajes'!$B$6:$B$105,"&lt;="&amp;$E$3,'Viajes'!$U$6:$U$105,"Correcto")),"")</f>
        <v/>
      </c>
      <c r="F117" s="22">
        <f>IFERROR(IF($A117="","",$E117/$D117),0)</f>
        <v/>
      </c>
      <c r="G117" s="18">
        <f>IFERROR(IF($A117="","",IF($C117=0,"Sin viajes en periodo","Correcto")),"")</f>
        <v/>
      </c>
    </row>
    <row r="118">
      <c r="A118" s="8">
        <f>IFERROR(IF('Viajes'!$W$94="","",'Viajes'!$W$94),"")</f>
        <v/>
      </c>
      <c r="B118" s="15">
        <f>IFERROR(IF($A118="","",VLOOKUP($A118,'Viajes'!$W$6:$AI$105,2,FALSE)),"")</f>
        <v/>
      </c>
      <c r="C118" s="9">
        <f>IFERROR(IF($A118="","",COUNTIFS('Viajes'!$C$6:$C$105,$A118,'Viajes'!$B$6:$B$105,"&gt;="&amp;$B$3,'Viajes'!$B$6:$B$105,"&lt;="&amp;$E$3,'Viajes'!$U$6:$U$105,"Correcto")),"")</f>
        <v/>
      </c>
      <c r="D118" s="16">
        <f>IFERROR(IF($A118="","",SUMIFS('Viajes'!$H$6:$H$105,'Viajes'!$C$6:$C$105,$A118,'Viajes'!$B$6:$B$105,"&gt;="&amp;$B$3,'Viajes'!$B$6:$B$105,"&lt;="&amp;$E$3,'Viajes'!$U$6:$U$105,"Correcto")),"")</f>
        <v/>
      </c>
      <c r="E118" s="17">
        <f>IFERROR(IF($A118="","",SUMIFS('Viajes'!$S$6:$S$105,'Viajes'!$C$6:$C$105,$A118,'Viajes'!$B$6:$B$105,"&gt;="&amp;$B$3,'Viajes'!$B$6:$B$105,"&lt;="&amp;$E$3,'Viajes'!$U$6:$U$105,"Correcto")),"")</f>
        <v/>
      </c>
      <c r="F118" s="17">
        <f>IFERROR(IF($A118="","",$E118/$D118),0)</f>
        <v/>
      </c>
      <c r="G118" s="8">
        <f>IFERROR(IF($A118="","",IF($C118=0,"Sin viajes en periodo","Correcto")),"")</f>
        <v/>
      </c>
    </row>
    <row r="119">
      <c r="A119" s="18">
        <f>IFERROR(IF('Viajes'!$W$95="","",'Viajes'!$W$95),"")</f>
        <v/>
      </c>
      <c r="B119" s="19">
        <f>IFERROR(IF($A119="","",VLOOKUP($A119,'Viajes'!$W$6:$AI$105,2,FALSE)),"")</f>
        <v/>
      </c>
      <c r="C119" s="20">
        <f>IFERROR(IF($A119="","",COUNTIFS('Viajes'!$C$6:$C$105,$A119,'Viajes'!$B$6:$B$105,"&gt;="&amp;$B$3,'Viajes'!$B$6:$B$105,"&lt;="&amp;$E$3,'Viajes'!$U$6:$U$105,"Correcto")),"")</f>
        <v/>
      </c>
      <c r="D119" s="21">
        <f>IFERROR(IF($A119="","",SUMIFS('Viajes'!$H$6:$H$105,'Viajes'!$C$6:$C$105,$A119,'Viajes'!$B$6:$B$105,"&gt;="&amp;$B$3,'Viajes'!$B$6:$B$105,"&lt;="&amp;$E$3,'Viajes'!$U$6:$U$105,"Correcto")),"")</f>
        <v/>
      </c>
      <c r="E119" s="22">
        <f>IFERROR(IF($A119="","",SUMIFS('Viajes'!$S$6:$S$105,'Viajes'!$C$6:$C$105,$A119,'Viajes'!$B$6:$B$105,"&gt;="&amp;$B$3,'Viajes'!$B$6:$B$105,"&lt;="&amp;$E$3,'Viajes'!$U$6:$U$105,"Correcto")),"")</f>
        <v/>
      </c>
      <c r="F119" s="22">
        <f>IFERROR(IF($A119="","",$E119/$D119),0)</f>
        <v/>
      </c>
      <c r="G119" s="18">
        <f>IFERROR(IF($A119="","",IF($C119=0,"Sin viajes en periodo","Correcto")),"")</f>
        <v/>
      </c>
    </row>
    <row r="120">
      <c r="A120" s="8">
        <f>IFERROR(IF('Viajes'!$W$96="","",'Viajes'!$W$96),"")</f>
        <v/>
      </c>
      <c r="B120" s="15">
        <f>IFERROR(IF($A120="","",VLOOKUP($A120,'Viajes'!$W$6:$AI$105,2,FALSE)),"")</f>
        <v/>
      </c>
      <c r="C120" s="9">
        <f>IFERROR(IF($A120="","",COUNTIFS('Viajes'!$C$6:$C$105,$A120,'Viajes'!$B$6:$B$105,"&gt;="&amp;$B$3,'Viajes'!$B$6:$B$105,"&lt;="&amp;$E$3,'Viajes'!$U$6:$U$105,"Correcto")),"")</f>
        <v/>
      </c>
      <c r="D120" s="16">
        <f>IFERROR(IF($A120="","",SUMIFS('Viajes'!$H$6:$H$105,'Viajes'!$C$6:$C$105,$A120,'Viajes'!$B$6:$B$105,"&gt;="&amp;$B$3,'Viajes'!$B$6:$B$105,"&lt;="&amp;$E$3,'Viajes'!$U$6:$U$105,"Correcto")),"")</f>
        <v/>
      </c>
      <c r="E120" s="17">
        <f>IFERROR(IF($A120="","",SUMIFS('Viajes'!$S$6:$S$105,'Viajes'!$C$6:$C$105,$A120,'Viajes'!$B$6:$B$105,"&gt;="&amp;$B$3,'Viajes'!$B$6:$B$105,"&lt;="&amp;$E$3,'Viajes'!$U$6:$U$105,"Correcto")),"")</f>
        <v/>
      </c>
      <c r="F120" s="17">
        <f>IFERROR(IF($A120="","",$E120/$D120),0)</f>
        <v/>
      </c>
      <c r="G120" s="8">
        <f>IFERROR(IF($A120="","",IF($C120=0,"Sin viajes en periodo","Correcto")),"")</f>
        <v/>
      </c>
    </row>
    <row r="121">
      <c r="A121" s="18">
        <f>IFERROR(IF('Viajes'!$W$97="","",'Viajes'!$W$97),"")</f>
        <v/>
      </c>
      <c r="B121" s="19">
        <f>IFERROR(IF($A121="","",VLOOKUP($A121,'Viajes'!$W$6:$AI$105,2,FALSE)),"")</f>
        <v/>
      </c>
      <c r="C121" s="20">
        <f>IFERROR(IF($A121="","",COUNTIFS('Viajes'!$C$6:$C$105,$A121,'Viajes'!$B$6:$B$105,"&gt;="&amp;$B$3,'Viajes'!$B$6:$B$105,"&lt;="&amp;$E$3,'Viajes'!$U$6:$U$105,"Correcto")),"")</f>
        <v/>
      </c>
      <c r="D121" s="21">
        <f>IFERROR(IF($A121="","",SUMIFS('Viajes'!$H$6:$H$105,'Viajes'!$C$6:$C$105,$A121,'Viajes'!$B$6:$B$105,"&gt;="&amp;$B$3,'Viajes'!$B$6:$B$105,"&lt;="&amp;$E$3,'Viajes'!$U$6:$U$105,"Correcto")),"")</f>
        <v/>
      </c>
      <c r="E121" s="22">
        <f>IFERROR(IF($A121="","",SUMIFS('Viajes'!$S$6:$S$105,'Viajes'!$C$6:$C$105,$A121,'Viajes'!$B$6:$B$105,"&gt;="&amp;$B$3,'Viajes'!$B$6:$B$105,"&lt;="&amp;$E$3,'Viajes'!$U$6:$U$105,"Correcto")),"")</f>
        <v/>
      </c>
      <c r="F121" s="22">
        <f>IFERROR(IF($A121="","",$E121/$D121),0)</f>
        <v/>
      </c>
      <c r="G121" s="18">
        <f>IFERROR(IF($A121="","",IF($C121=0,"Sin viajes en periodo","Correcto")),"")</f>
        <v/>
      </c>
    </row>
    <row r="122">
      <c r="A122" s="8">
        <f>IFERROR(IF('Viajes'!$W$98="","",'Viajes'!$W$98),"")</f>
        <v/>
      </c>
      <c r="B122" s="15">
        <f>IFERROR(IF($A122="","",VLOOKUP($A122,'Viajes'!$W$6:$AI$105,2,FALSE)),"")</f>
        <v/>
      </c>
      <c r="C122" s="9">
        <f>IFERROR(IF($A122="","",COUNTIFS('Viajes'!$C$6:$C$105,$A122,'Viajes'!$B$6:$B$105,"&gt;="&amp;$B$3,'Viajes'!$B$6:$B$105,"&lt;="&amp;$E$3,'Viajes'!$U$6:$U$105,"Correcto")),"")</f>
        <v/>
      </c>
      <c r="D122" s="16">
        <f>IFERROR(IF($A122="","",SUMIFS('Viajes'!$H$6:$H$105,'Viajes'!$C$6:$C$105,$A122,'Viajes'!$B$6:$B$105,"&gt;="&amp;$B$3,'Viajes'!$B$6:$B$105,"&lt;="&amp;$E$3,'Viajes'!$U$6:$U$105,"Correcto")),"")</f>
        <v/>
      </c>
      <c r="E122" s="17">
        <f>IFERROR(IF($A122="","",SUMIFS('Viajes'!$S$6:$S$105,'Viajes'!$C$6:$C$105,$A122,'Viajes'!$B$6:$B$105,"&gt;="&amp;$B$3,'Viajes'!$B$6:$B$105,"&lt;="&amp;$E$3,'Viajes'!$U$6:$U$105,"Correcto")),"")</f>
        <v/>
      </c>
      <c r="F122" s="17">
        <f>IFERROR(IF($A122="","",$E122/$D122),0)</f>
        <v/>
      </c>
      <c r="G122" s="8">
        <f>IFERROR(IF($A122="","",IF($C122=0,"Sin viajes en periodo","Correcto")),"")</f>
        <v/>
      </c>
    </row>
    <row r="123">
      <c r="A123" s="18">
        <f>IFERROR(IF('Viajes'!$W$99="","",'Viajes'!$W$99),"")</f>
        <v/>
      </c>
      <c r="B123" s="19">
        <f>IFERROR(IF($A123="","",VLOOKUP($A123,'Viajes'!$W$6:$AI$105,2,FALSE)),"")</f>
        <v/>
      </c>
      <c r="C123" s="20">
        <f>IFERROR(IF($A123="","",COUNTIFS('Viajes'!$C$6:$C$105,$A123,'Viajes'!$B$6:$B$105,"&gt;="&amp;$B$3,'Viajes'!$B$6:$B$105,"&lt;="&amp;$E$3,'Viajes'!$U$6:$U$105,"Correcto")),"")</f>
        <v/>
      </c>
      <c r="D123" s="21">
        <f>IFERROR(IF($A123="","",SUMIFS('Viajes'!$H$6:$H$105,'Viajes'!$C$6:$C$105,$A123,'Viajes'!$B$6:$B$105,"&gt;="&amp;$B$3,'Viajes'!$B$6:$B$105,"&lt;="&amp;$E$3,'Viajes'!$U$6:$U$105,"Correcto")),"")</f>
        <v/>
      </c>
      <c r="E123" s="22">
        <f>IFERROR(IF($A123="","",SUMIFS('Viajes'!$S$6:$S$105,'Viajes'!$C$6:$C$105,$A123,'Viajes'!$B$6:$B$105,"&gt;="&amp;$B$3,'Viajes'!$B$6:$B$105,"&lt;="&amp;$E$3,'Viajes'!$U$6:$U$105,"Correcto")),"")</f>
        <v/>
      </c>
      <c r="F123" s="22">
        <f>IFERROR(IF($A123="","",$E123/$D123),0)</f>
        <v/>
      </c>
      <c r="G123" s="18">
        <f>IFERROR(IF($A123="","",IF($C123=0,"Sin viajes en periodo","Correcto")),"")</f>
        <v/>
      </c>
    </row>
    <row r="124">
      <c r="A124" s="8">
        <f>IFERROR(IF('Viajes'!$W$100="","",'Viajes'!$W$100),"")</f>
        <v/>
      </c>
      <c r="B124" s="15">
        <f>IFERROR(IF($A124="","",VLOOKUP($A124,'Viajes'!$W$6:$AI$105,2,FALSE)),"")</f>
        <v/>
      </c>
      <c r="C124" s="9">
        <f>IFERROR(IF($A124="","",COUNTIFS('Viajes'!$C$6:$C$105,$A124,'Viajes'!$B$6:$B$105,"&gt;="&amp;$B$3,'Viajes'!$B$6:$B$105,"&lt;="&amp;$E$3,'Viajes'!$U$6:$U$105,"Correcto")),"")</f>
        <v/>
      </c>
      <c r="D124" s="16">
        <f>IFERROR(IF($A124="","",SUMIFS('Viajes'!$H$6:$H$105,'Viajes'!$C$6:$C$105,$A124,'Viajes'!$B$6:$B$105,"&gt;="&amp;$B$3,'Viajes'!$B$6:$B$105,"&lt;="&amp;$E$3,'Viajes'!$U$6:$U$105,"Correcto")),"")</f>
        <v/>
      </c>
      <c r="E124" s="17">
        <f>IFERROR(IF($A124="","",SUMIFS('Viajes'!$S$6:$S$105,'Viajes'!$C$6:$C$105,$A124,'Viajes'!$B$6:$B$105,"&gt;="&amp;$B$3,'Viajes'!$B$6:$B$105,"&lt;="&amp;$E$3,'Viajes'!$U$6:$U$105,"Correcto")),"")</f>
        <v/>
      </c>
      <c r="F124" s="17">
        <f>IFERROR(IF($A124="","",$E124/$D124),0)</f>
        <v/>
      </c>
      <c r="G124" s="8">
        <f>IFERROR(IF($A124="","",IF($C124=0,"Sin viajes en periodo","Correcto")),"")</f>
        <v/>
      </c>
    </row>
    <row r="125">
      <c r="A125" s="18">
        <f>IFERROR(IF('Viajes'!$W$101="","",'Viajes'!$W$101),"")</f>
        <v/>
      </c>
      <c r="B125" s="19">
        <f>IFERROR(IF($A125="","",VLOOKUP($A125,'Viajes'!$W$6:$AI$105,2,FALSE)),"")</f>
        <v/>
      </c>
      <c r="C125" s="20">
        <f>IFERROR(IF($A125="","",COUNTIFS('Viajes'!$C$6:$C$105,$A125,'Viajes'!$B$6:$B$105,"&gt;="&amp;$B$3,'Viajes'!$B$6:$B$105,"&lt;="&amp;$E$3,'Viajes'!$U$6:$U$105,"Correcto")),"")</f>
        <v/>
      </c>
      <c r="D125" s="21">
        <f>IFERROR(IF($A125="","",SUMIFS('Viajes'!$H$6:$H$105,'Viajes'!$C$6:$C$105,$A125,'Viajes'!$B$6:$B$105,"&gt;="&amp;$B$3,'Viajes'!$B$6:$B$105,"&lt;="&amp;$E$3,'Viajes'!$U$6:$U$105,"Correcto")),"")</f>
        <v/>
      </c>
      <c r="E125" s="22">
        <f>IFERROR(IF($A125="","",SUMIFS('Viajes'!$S$6:$S$105,'Viajes'!$C$6:$C$105,$A125,'Viajes'!$B$6:$B$105,"&gt;="&amp;$B$3,'Viajes'!$B$6:$B$105,"&lt;="&amp;$E$3,'Viajes'!$U$6:$U$105,"Correcto")),"")</f>
        <v/>
      </c>
      <c r="F125" s="22">
        <f>IFERROR(IF($A125="","",$E125/$D125),0)</f>
        <v/>
      </c>
      <c r="G125" s="18">
        <f>IFERROR(IF($A125="","",IF($C125=0,"Sin viajes en periodo","Correcto")),"")</f>
        <v/>
      </c>
    </row>
    <row r="126">
      <c r="A126" s="8">
        <f>IFERROR(IF('Viajes'!$W$102="","",'Viajes'!$W$102),"")</f>
        <v/>
      </c>
      <c r="B126" s="15">
        <f>IFERROR(IF($A126="","",VLOOKUP($A126,'Viajes'!$W$6:$AI$105,2,FALSE)),"")</f>
        <v/>
      </c>
      <c r="C126" s="9">
        <f>IFERROR(IF($A126="","",COUNTIFS('Viajes'!$C$6:$C$105,$A126,'Viajes'!$B$6:$B$105,"&gt;="&amp;$B$3,'Viajes'!$B$6:$B$105,"&lt;="&amp;$E$3,'Viajes'!$U$6:$U$105,"Correcto")),"")</f>
        <v/>
      </c>
      <c r="D126" s="16">
        <f>IFERROR(IF($A126="","",SUMIFS('Viajes'!$H$6:$H$105,'Viajes'!$C$6:$C$105,$A126,'Viajes'!$B$6:$B$105,"&gt;="&amp;$B$3,'Viajes'!$B$6:$B$105,"&lt;="&amp;$E$3,'Viajes'!$U$6:$U$105,"Correcto")),"")</f>
        <v/>
      </c>
      <c r="E126" s="17">
        <f>IFERROR(IF($A126="","",SUMIFS('Viajes'!$S$6:$S$105,'Viajes'!$C$6:$C$105,$A126,'Viajes'!$B$6:$B$105,"&gt;="&amp;$B$3,'Viajes'!$B$6:$B$105,"&lt;="&amp;$E$3,'Viajes'!$U$6:$U$105,"Correcto")),"")</f>
        <v/>
      </c>
      <c r="F126" s="17">
        <f>IFERROR(IF($A126="","",$E126/$D126),0)</f>
        <v/>
      </c>
      <c r="G126" s="8">
        <f>IFERROR(IF($A126="","",IF($C126=0,"Sin viajes en periodo","Correcto")),"")</f>
        <v/>
      </c>
    </row>
    <row r="127">
      <c r="A127" s="18">
        <f>IFERROR(IF('Viajes'!$W$103="","",'Viajes'!$W$103),"")</f>
        <v/>
      </c>
      <c r="B127" s="19">
        <f>IFERROR(IF($A127="","",VLOOKUP($A127,'Viajes'!$W$6:$AI$105,2,FALSE)),"")</f>
        <v/>
      </c>
      <c r="C127" s="20">
        <f>IFERROR(IF($A127="","",COUNTIFS('Viajes'!$C$6:$C$105,$A127,'Viajes'!$B$6:$B$105,"&gt;="&amp;$B$3,'Viajes'!$B$6:$B$105,"&lt;="&amp;$E$3,'Viajes'!$U$6:$U$105,"Correcto")),"")</f>
        <v/>
      </c>
      <c r="D127" s="21">
        <f>IFERROR(IF($A127="","",SUMIFS('Viajes'!$H$6:$H$105,'Viajes'!$C$6:$C$105,$A127,'Viajes'!$B$6:$B$105,"&gt;="&amp;$B$3,'Viajes'!$B$6:$B$105,"&lt;="&amp;$E$3,'Viajes'!$U$6:$U$105,"Correcto")),"")</f>
        <v/>
      </c>
      <c r="E127" s="22">
        <f>IFERROR(IF($A127="","",SUMIFS('Viajes'!$S$6:$S$105,'Viajes'!$C$6:$C$105,$A127,'Viajes'!$B$6:$B$105,"&gt;="&amp;$B$3,'Viajes'!$B$6:$B$105,"&lt;="&amp;$E$3,'Viajes'!$U$6:$U$105,"Correcto")),"")</f>
        <v/>
      </c>
      <c r="F127" s="22">
        <f>IFERROR(IF($A127="","",$E127/$D127),0)</f>
        <v/>
      </c>
      <c r="G127" s="18">
        <f>IFERROR(IF($A127="","",IF($C127=0,"Sin viajes en periodo","Correcto")),"")</f>
        <v/>
      </c>
    </row>
    <row r="128">
      <c r="A128" s="8">
        <f>IFERROR(IF('Viajes'!$W$104="","",'Viajes'!$W$104),"")</f>
        <v/>
      </c>
      <c r="B128" s="15">
        <f>IFERROR(IF($A128="","",VLOOKUP($A128,'Viajes'!$W$6:$AI$105,2,FALSE)),"")</f>
        <v/>
      </c>
      <c r="C128" s="9">
        <f>IFERROR(IF($A128="","",COUNTIFS('Viajes'!$C$6:$C$105,$A128,'Viajes'!$B$6:$B$105,"&gt;="&amp;$B$3,'Viajes'!$B$6:$B$105,"&lt;="&amp;$E$3,'Viajes'!$U$6:$U$105,"Correcto")),"")</f>
        <v/>
      </c>
      <c r="D128" s="16">
        <f>IFERROR(IF($A128="","",SUMIFS('Viajes'!$H$6:$H$105,'Viajes'!$C$6:$C$105,$A128,'Viajes'!$B$6:$B$105,"&gt;="&amp;$B$3,'Viajes'!$B$6:$B$105,"&lt;="&amp;$E$3,'Viajes'!$U$6:$U$105,"Correcto")),"")</f>
        <v/>
      </c>
      <c r="E128" s="17">
        <f>IFERROR(IF($A128="","",SUMIFS('Viajes'!$S$6:$S$105,'Viajes'!$C$6:$C$105,$A128,'Viajes'!$B$6:$B$105,"&gt;="&amp;$B$3,'Viajes'!$B$6:$B$105,"&lt;="&amp;$E$3,'Viajes'!$U$6:$U$105,"Correcto")),"")</f>
        <v/>
      </c>
      <c r="F128" s="17">
        <f>IFERROR(IF($A128="","",$E128/$D128),0)</f>
        <v/>
      </c>
      <c r="G128" s="8">
        <f>IFERROR(IF($A128="","",IF($C128=0,"Sin viajes en periodo","Correcto")),"")</f>
        <v/>
      </c>
    </row>
    <row r="129">
      <c r="A129" s="18">
        <f>IFERROR(IF('Viajes'!$W$105="","",'Viajes'!$W$105),"")</f>
        <v/>
      </c>
      <c r="B129" s="19">
        <f>IFERROR(IF($A129="","",VLOOKUP($A129,'Viajes'!$W$6:$AI$105,2,FALSE)),"")</f>
        <v/>
      </c>
      <c r="C129" s="20">
        <f>IFERROR(IF($A129="","",COUNTIFS('Viajes'!$C$6:$C$105,$A129,'Viajes'!$B$6:$B$105,"&gt;="&amp;$B$3,'Viajes'!$B$6:$B$105,"&lt;="&amp;$E$3,'Viajes'!$U$6:$U$105,"Correcto")),"")</f>
        <v/>
      </c>
      <c r="D129" s="21">
        <f>IFERROR(IF($A129="","",SUMIFS('Viajes'!$H$6:$H$105,'Viajes'!$C$6:$C$105,$A129,'Viajes'!$B$6:$B$105,"&gt;="&amp;$B$3,'Viajes'!$B$6:$B$105,"&lt;="&amp;$E$3,'Viajes'!$U$6:$U$105,"Correcto")),"")</f>
        <v/>
      </c>
      <c r="E129" s="22">
        <f>IFERROR(IF($A129="","",SUMIFS('Viajes'!$S$6:$S$105,'Viajes'!$C$6:$C$105,$A129,'Viajes'!$B$6:$B$105,"&gt;="&amp;$B$3,'Viajes'!$B$6:$B$105,"&lt;="&amp;$E$3,'Viajes'!$U$6:$U$105,"Correcto")),"")</f>
        <v/>
      </c>
      <c r="F129" s="22">
        <f>IFERROR(IF($A129="","",$E129/$D129),0)</f>
        <v/>
      </c>
      <c r="G129" s="18">
        <f>IFERROR(IF($A129="","",IF($C129=0,"Sin viajes en periodo","Correcto")),"")</f>
        <v/>
      </c>
    </row>
  </sheetData>
  <autoFilter ref="A29:G129"/>
  <mergeCells count="1">
    <mergeCell ref="A1:N1"/>
  </mergeCells>
  <conditionalFormatting sqref="E7:E11">
    <cfRule type="expression" priority="1" dxfId="0" stopIfTrue="1">
      <formula>OR($E7="Correcto",$E7="Conciliado")</formula>
    </cfRule>
    <cfRule type="expression" priority="2" dxfId="1" stopIfTrue="1">
      <formula>COUNTIF($E7,"*Revisar*")&gt;0</formula>
    </cfRule>
  </conditionalFormatting>
  <conditionalFormatting sqref="E9">
    <cfRule type="expression" priority="3" dxfId="1" stopIfTrue="1">
      <formula>AND(ISNUMBER($E9),$E9&lt;&gt;0)</formula>
    </cfRule>
  </conditionalFormatting>
  <conditionalFormatting sqref="G30:G129">
    <cfRule type="expression" priority="4" dxfId="0" stopIfTrue="1">
      <formula>$G30="Correcto"</formula>
    </cfRule>
    <cfRule type="expression" priority="5" dxfId="2" stopIfTrue="1">
      <formula>$G30="Sin viajes en periodo"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8" customWidth="1" min="2" max="2"/>
    <col width="67" customWidth="1" min="3" max="3"/>
    <col width="16" customWidth="1" min="4" max="4"/>
  </cols>
  <sheetData>
    <row r="1" ht="28" customHeight="1">
      <c r="A1" s="1" t="inlineStr">
        <is>
          <t>Parámetros y catálogos configurables</t>
        </is>
      </c>
    </row>
    <row r="3">
      <c r="A3" s="5" t="inlineStr">
        <is>
          <t>Parámetro</t>
        </is>
      </c>
      <c r="B3" s="5" t="inlineStr">
        <is>
          <t>Valor</t>
        </is>
      </c>
      <c r="C3" s="5" t="inlineStr">
        <is>
          <t>Uso</t>
        </is>
      </c>
      <c r="D3" s="5" t="inlineStr">
        <is>
          <t>Control</t>
        </is>
      </c>
    </row>
    <row r="4" ht="46" customHeight="1">
      <c r="A4" s="23" t="inlineStr">
        <is>
          <t>Porcentaje de indirectos sobre costo base</t>
        </is>
      </c>
      <c r="B4" s="24" t="n">
        <v>0</v>
      </c>
      <c r="C4" s="25" t="inlineStr">
        <is>
          <t>Se aplica al costo base del viaje: combustible, casetas, mantenimiento, operador, estacionamiento, otros directos y fijo asignado.</t>
        </is>
      </c>
      <c r="D4" s="26">
        <f>IFERROR(IF(AND(ISNUMBER($B$4),$B$4&gt;=0),"Correcto","Revisar"),"Revisar")</f>
        <v/>
      </c>
    </row>
    <row r="5">
      <c r="A5" s="23" t="inlineStr">
        <is>
          <t>Fecha inicial del resumen</t>
        </is>
      </c>
      <c r="B5" s="27" t="n">
        <v>46235</v>
      </c>
      <c r="C5" s="25" t="inlineStr">
        <is>
          <t>Inicio del periodo mostrado en Resumen.</t>
        </is>
      </c>
      <c r="D5" s="26">
        <f>IFERROR(IF(ISNUMBER($B$5),"Correcto","Revisar"),"Revisar")</f>
        <v/>
      </c>
    </row>
    <row r="6">
      <c r="A6" s="23" t="inlineStr">
        <is>
          <t>Fecha final del resumen</t>
        </is>
      </c>
      <c r="B6" s="27" t="n">
        <v>46265</v>
      </c>
      <c r="C6" s="25" t="inlineStr">
        <is>
          <t>Fin del periodo mostrado en Resumen.</t>
        </is>
      </c>
      <c r="D6" s="26">
        <f>IFERROR(IF(AND(ISNUMBER($B$5),ISNUMBER($B$6),$B$6&gt;=$B$5),"Correcto","Revisar"),"Revisar")</f>
        <v/>
      </c>
    </row>
    <row r="10">
      <c r="A10" s="5" t="inlineStr">
        <is>
          <t>Tipo de unidad</t>
        </is>
      </c>
      <c r="B10" s="5" t="inlineStr">
        <is>
          <t>Combustible</t>
        </is>
      </c>
      <c r="C10" s="5" t="inlineStr">
        <is>
          <t>Estatus de unidad</t>
        </is>
      </c>
    </row>
    <row r="11">
      <c r="A11" s="28" t="inlineStr">
        <is>
          <t>Camioneta de reparto</t>
        </is>
      </c>
      <c r="B11" s="28" t="inlineStr">
        <is>
          <t>Gasolina</t>
        </is>
      </c>
      <c r="C11" s="28" t="inlineStr">
        <is>
          <t>Activa</t>
        </is>
      </c>
    </row>
    <row r="12">
      <c r="A12" s="29" t="inlineStr">
        <is>
          <t>Camión ligero</t>
        </is>
      </c>
      <c r="B12" s="29" t="inlineStr">
        <is>
          <t>Diésel</t>
        </is>
      </c>
      <c r="C12" s="29" t="inlineStr">
        <is>
          <t>Inactiva</t>
        </is>
      </c>
    </row>
    <row r="13">
      <c r="A13" s="28" t="inlineStr">
        <is>
          <t>Rabón</t>
        </is>
      </c>
      <c r="B13" s="28" t="inlineStr">
        <is>
          <t>Eléctrico</t>
        </is>
      </c>
      <c r="C13" s="28" t="inlineStr"/>
    </row>
    <row r="14">
      <c r="A14" s="29" t="inlineStr">
        <is>
          <t>Torton</t>
        </is>
      </c>
      <c r="B14" s="29" t="inlineStr">
        <is>
          <t>Gas LP</t>
        </is>
      </c>
      <c r="C14" s="29" t="inlineStr"/>
    </row>
    <row r="15">
      <c r="A15" s="28" t="inlineStr">
        <is>
          <t>Tractocamión</t>
        </is>
      </c>
      <c r="B15" s="28" t="inlineStr">
        <is>
          <t>Otro</t>
        </is>
      </c>
      <c r="C15" s="28" t="inlineStr"/>
    </row>
    <row r="16">
      <c r="A16" s="29" t="inlineStr">
        <is>
          <t>Motocicleta</t>
        </is>
      </c>
      <c r="B16" s="29" t="inlineStr"/>
      <c r="C16" s="29" t="inlineStr"/>
    </row>
    <row r="17">
      <c r="A17" s="28" t="inlineStr">
        <is>
          <t>Otro</t>
        </is>
      </c>
      <c r="B17" s="28" t="inlineStr"/>
      <c r="C17" s="28" t="inlineStr"/>
    </row>
    <row r="18">
      <c r="A18" s="29" t="n"/>
      <c r="B18" s="29" t="n"/>
      <c r="C18" s="29" t="n"/>
    </row>
    <row r="19">
      <c r="A19" s="28" t="n"/>
      <c r="B19" s="28" t="n"/>
      <c r="C19" s="28" t="n"/>
    </row>
    <row r="20">
      <c r="A20" s="29" t="n"/>
      <c r="B20" s="29" t="n"/>
      <c r="C20" s="29" t="n"/>
    </row>
    <row r="21">
      <c r="A21" s="28" t="n"/>
      <c r="B21" s="28" t="n"/>
      <c r="C21" s="28" t="n"/>
    </row>
    <row r="22">
      <c r="A22" s="29" t="n"/>
      <c r="B22" s="29" t="n"/>
      <c r="C22" s="29" t="n"/>
    </row>
    <row r="23">
      <c r="A23" s="28" t="n"/>
      <c r="B23" s="28" t="n"/>
      <c r="C23" s="28" t="n"/>
    </row>
    <row r="24">
      <c r="A24" s="29" t="n"/>
      <c r="B24" s="29" t="n"/>
      <c r="C24" s="29" t="n"/>
    </row>
    <row r="25">
      <c r="A25" s="28" t="n"/>
      <c r="B25" s="28" t="n"/>
      <c r="C25" s="28" t="n"/>
    </row>
    <row r="26">
      <c r="A26" s="29" t="n"/>
      <c r="B26" s="29" t="n"/>
      <c r="C26" s="29" t="n"/>
    </row>
    <row r="27">
      <c r="A27" s="28" t="n"/>
      <c r="B27" s="28" t="n"/>
      <c r="C27" s="28" t="n"/>
    </row>
    <row r="28">
      <c r="A28" s="29" t="n"/>
      <c r="B28" s="29" t="n"/>
      <c r="C28" s="29" t="n"/>
    </row>
    <row r="29">
      <c r="A29" s="28" t="n"/>
      <c r="B29" s="28" t="n"/>
      <c r="C29" s="28" t="n"/>
    </row>
    <row r="30">
      <c r="A30" s="29" t="n"/>
      <c r="B30" s="29" t="n"/>
      <c r="C30" s="29" t="n"/>
    </row>
    <row r="31">
      <c r="A31" s="28" t="n"/>
      <c r="B31" s="28" t="n"/>
      <c r="C31" s="28" t="n"/>
    </row>
    <row r="32">
      <c r="A32" s="29" t="n"/>
      <c r="B32" s="29" t="n"/>
      <c r="C32" s="29" t="n"/>
    </row>
    <row r="33">
      <c r="A33" s="28" t="n"/>
      <c r="B33" s="28" t="n"/>
      <c r="C33" s="28" t="n"/>
    </row>
    <row r="34">
      <c r="A34" s="29" t="n"/>
      <c r="B34" s="29" t="n"/>
      <c r="C34" s="29" t="n"/>
    </row>
    <row r="35">
      <c r="A35" s="28" t="n"/>
      <c r="B35" s="28" t="n"/>
      <c r="C35" s="28" t="n"/>
    </row>
    <row r="36">
      <c r="A36" s="29" t="n"/>
      <c r="B36" s="29" t="n"/>
      <c r="C36" s="29" t="n"/>
    </row>
    <row r="37">
      <c r="A37" s="28" t="n"/>
      <c r="B37" s="28" t="n"/>
      <c r="C37" s="28" t="n"/>
    </row>
    <row r="38">
      <c r="A38" s="29" t="n"/>
      <c r="B38" s="29" t="n"/>
      <c r="C38" s="29" t="n"/>
    </row>
    <row r="39">
      <c r="A39" s="28" t="n"/>
      <c r="B39" s="28" t="n"/>
      <c r="C39" s="28" t="n"/>
    </row>
    <row r="40">
      <c r="A40" s="29" t="n"/>
      <c r="B40" s="29" t="n"/>
      <c r="C40" s="29" t="n"/>
    </row>
    <row r="41">
      <c r="A41" s="28" t="n"/>
      <c r="B41" s="28" t="n"/>
      <c r="C41" s="28" t="n"/>
    </row>
    <row r="42">
      <c r="A42" s="29" t="n"/>
      <c r="B42" s="29" t="n"/>
      <c r="C42" s="29" t="n"/>
    </row>
    <row r="43">
      <c r="A43" s="28" t="n"/>
      <c r="B43" s="28" t="n"/>
      <c r="C43" s="28" t="n"/>
    </row>
    <row r="44">
      <c r="A44" s="29" t="n"/>
      <c r="B44" s="29" t="n"/>
      <c r="C44" s="29" t="n"/>
    </row>
    <row r="45">
      <c r="A45" s="28" t="n"/>
      <c r="B45" s="28" t="n"/>
      <c r="C45" s="28" t="n"/>
    </row>
    <row r="46">
      <c r="A46" s="29" t="n"/>
      <c r="B46" s="29" t="n"/>
      <c r="C46" s="29" t="n"/>
    </row>
    <row r="47">
      <c r="A47" s="28" t="n"/>
      <c r="B47" s="28" t="n"/>
      <c r="C47" s="28" t="n"/>
    </row>
    <row r="48">
      <c r="A48" s="29" t="n"/>
      <c r="B48" s="29" t="n"/>
      <c r="C48" s="29" t="n"/>
    </row>
    <row r="49">
      <c r="A49" s="28" t="n"/>
      <c r="B49" s="28" t="n"/>
      <c r="C49" s="28" t="n"/>
    </row>
    <row r="50">
      <c r="A50" s="29" t="n"/>
      <c r="B50" s="29" t="n"/>
      <c r="C50" s="29" t="n"/>
    </row>
    <row r="51">
      <c r="A51" s="28" t="n"/>
      <c r="B51" s="28" t="n"/>
      <c r="C51" s="28" t="n"/>
    </row>
    <row r="52">
      <c r="A52" s="29" t="n"/>
      <c r="B52" s="29" t="n"/>
      <c r="C52" s="29" t="n"/>
    </row>
    <row r="53">
      <c r="A53" s="28" t="n"/>
      <c r="B53" s="28" t="n"/>
      <c r="C53" s="28" t="n"/>
    </row>
    <row r="54">
      <c r="A54" s="29" t="n"/>
      <c r="B54" s="29" t="n"/>
      <c r="C54" s="29" t="n"/>
    </row>
    <row r="55">
      <c r="A55" s="28" t="n"/>
      <c r="B55" s="28" t="n"/>
      <c r="C55" s="28" t="n"/>
    </row>
    <row r="56">
      <c r="A56" s="29" t="n"/>
      <c r="B56" s="29" t="n"/>
      <c r="C56" s="29" t="n"/>
    </row>
    <row r="57">
      <c r="A57" s="28" t="n"/>
      <c r="B57" s="28" t="n"/>
      <c r="C57" s="28" t="n"/>
    </row>
    <row r="58">
      <c r="A58" s="29" t="n"/>
      <c r="B58" s="29" t="n"/>
      <c r="C58" s="29" t="n"/>
    </row>
    <row r="59">
      <c r="A59" s="28" t="n"/>
      <c r="B59" s="28" t="n"/>
      <c r="C59" s="28" t="n"/>
    </row>
    <row r="60">
      <c r="A60" s="29" t="n"/>
      <c r="B60" s="29" t="n"/>
      <c r="C60" s="29" t="n"/>
    </row>
    <row r="61">
      <c r="A61" s="28" t="n"/>
      <c r="B61" s="28" t="n"/>
      <c r="C61" s="28" t="n"/>
    </row>
    <row r="62">
      <c r="A62" s="29" t="n"/>
      <c r="B62" s="29" t="n"/>
      <c r="C62" s="29" t="n"/>
    </row>
    <row r="63">
      <c r="A63" s="28" t="n"/>
      <c r="B63" s="28" t="n"/>
      <c r="C63" s="28" t="n"/>
    </row>
    <row r="64">
      <c r="A64" s="29" t="n"/>
      <c r="B64" s="29" t="n"/>
      <c r="C64" s="29" t="n"/>
    </row>
    <row r="65">
      <c r="A65" s="28" t="n"/>
      <c r="B65" s="28" t="n"/>
      <c r="C65" s="28" t="n"/>
    </row>
    <row r="66">
      <c r="A66" s="29" t="n"/>
      <c r="B66" s="29" t="n"/>
      <c r="C66" s="29" t="n"/>
    </row>
    <row r="67">
      <c r="A67" s="28" t="n"/>
      <c r="B67" s="28" t="n"/>
      <c r="C67" s="28" t="n"/>
    </row>
    <row r="68">
      <c r="A68" s="29" t="n"/>
      <c r="B68" s="29" t="n"/>
      <c r="C68" s="29" t="n"/>
    </row>
    <row r="69">
      <c r="A69" s="28" t="n"/>
      <c r="B69" s="28" t="n"/>
      <c r="C69" s="28" t="n"/>
    </row>
    <row r="70">
      <c r="A70" s="29" t="n"/>
      <c r="B70" s="29" t="n"/>
      <c r="C70" s="29" t="n"/>
    </row>
    <row r="71">
      <c r="A71" s="28" t="n"/>
      <c r="B71" s="28" t="n"/>
      <c r="C71" s="28" t="n"/>
    </row>
    <row r="72">
      <c r="A72" s="29" t="n"/>
      <c r="B72" s="29" t="n"/>
      <c r="C72" s="29" t="n"/>
    </row>
    <row r="73">
      <c r="A73" s="28" t="n"/>
      <c r="B73" s="28" t="n"/>
      <c r="C73" s="28" t="n"/>
    </row>
    <row r="74">
      <c r="A74" s="29" t="n"/>
      <c r="B74" s="29" t="n"/>
      <c r="C74" s="29" t="n"/>
    </row>
    <row r="75">
      <c r="A75" s="28" t="n"/>
      <c r="B75" s="28" t="n"/>
      <c r="C75" s="28" t="n"/>
    </row>
    <row r="76">
      <c r="A76" s="29" t="n"/>
      <c r="B76" s="29" t="n"/>
      <c r="C76" s="29" t="n"/>
    </row>
    <row r="77">
      <c r="A77" s="28" t="n"/>
      <c r="B77" s="28" t="n"/>
      <c r="C77" s="28" t="n"/>
    </row>
    <row r="78">
      <c r="A78" s="29" t="n"/>
      <c r="B78" s="29" t="n"/>
      <c r="C78" s="29" t="n"/>
    </row>
    <row r="79">
      <c r="A79" s="28" t="n"/>
      <c r="B79" s="28" t="n"/>
      <c r="C79" s="28" t="n"/>
    </row>
    <row r="80">
      <c r="A80" s="29" t="n"/>
      <c r="B80" s="29" t="n"/>
      <c r="C80" s="29" t="n"/>
    </row>
    <row r="81">
      <c r="A81" s="28" t="n"/>
      <c r="B81" s="28" t="n"/>
      <c r="C81" s="28" t="n"/>
    </row>
    <row r="82">
      <c r="A82" s="29" t="n"/>
      <c r="B82" s="29" t="n"/>
      <c r="C82" s="29" t="n"/>
    </row>
    <row r="83">
      <c r="A83" s="28" t="n"/>
      <c r="B83" s="28" t="n"/>
      <c r="C83" s="28" t="n"/>
    </row>
    <row r="84">
      <c r="A84" s="29" t="n"/>
      <c r="B84" s="29" t="n"/>
      <c r="C84" s="29" t="n"/>
    </row>
    <row r="85">
      <c r="A85" s="28" t="n"/>
      <c r="B85" s="28" t="n"/>
      <c r="C85" s="28" t="n"/>
    </row>
    <row r="86">
      <c r="A86" s="29" t="n"/>
      <c r="B86" s="29" t="n"/>
      <c r="C86" s="29" t="n"/>
    </row>
    <row r="87">
      <c r="A87" s="28" t="n"/>
      <c r="B87" s="28" t="n"/>
      <c r="C87" s="28" t="n"/>
    </row>
    <row r="88">
      <c r="A88" s="29" t="n"/>
      <c r="B88" s="29" t="n"/>
      <c r="C88" s="29" t="n"/>
    </row>
    <row r="89">
      <c r="A89" s="28" t="n"/>
      <c r="B89" s="28" t="n"/>
      <c r="C89" s="28" t="n"/>
    </row>
    <row r="90">
      <c r="A90" s="29" t="n"/>
      <c r="B90" s="29" t="n"/>
      <c r="C90" s="29" t="n"/>
    </row>
    <row r="91">
      <c r="A91" s="28" t="n"/>
      <c r="B91" s="28" t="n"/>
      <c r="C91" s="28" t="n"/>
    </row>
    <row r="92">
      <c r="A92" s="29" t="n"/>
      <c r="B92" s="29" t="n"/>
      <c r="C92" s="29" t="n"/>
    </row>
    <row r="93">
      <c r="A93" s="28" t="n"/>
      <c r="B93" s="28" t="n"/>
      <c r="C93" s="28" t="n"/>
    </row>
    <row r="94">
      <c r="A94" s="29" t="n"/>
      <c r="B94" s="29" t="n"/>
      <c r="C94" s="29" t="n"/>
    </row>
    <row r="95">
      <c r="A95" s="28" t="n"/>
      <c r="B95" s="28" t="n"/>
      <c r="C95" s="28" t="n"/>
    </row>
    <row r="96">
      <c r="A96" s="29" t="n"/>
      <c r="B96" s="29" t="n"/>
      <c r="C96" s="29" t="n"/>
    </row>
    <row r="97">
      <c r="A97" s="28" t="n"/>
      <c r="B97" s="28" t="n"/>
      <c r="C97" s="28" t="n"/>
    </row>
    <row r="98">
      <c r="A98" s="29" t="n"/>
      <c r="B98" s="29" t="n"/>
      <c r="C98" s="29" t="n"/>
    </row>
    <row r="99">
      <c r="A99" s="28" t="n"/>
      <c r="B99" s="28" t="n"/>
      <c r="C99" s="28" t="n"/>
    </row>
    <row r="100">
      <c r="A100" s="29" t="n"/>
      <c r="B100" s="29" t="n"/>
      <c r="C100" s="29" t="n"/>
    </row>
    <row r="101">
      <c r="A101" s="28" t="n"/>
      <c r="B101" s="28" t="n"/>
      <c r="C101" s="28" t="n"/>
    </row>
    <row r="102">
      <c r="A102" s="29" t="n"/>
      <c r="B102" s="29" t="n"/>
      <c r="C102" s="29" t="n"/>
    </row>
    <row r="103">
      <c r="A103" s="28" t="n"/>
      <c r="B103" s="28" t="n"/>
      <c r="C103" s="28" t="n"/>
    </row>
    <row r="104">
      <c r="A104" s="29" t="n"/>
      <c r="B104" s="29" t="n"/>
      <c r="C104" s="29" t="n"/>
    </row>
    <row r="105">
      <c r="A105" s="28" t="n"/>
      <c r="B105" s="28" t="n"/>
      <c r="C105" s="28" t="n"/>
    </row>
    <row r="106">
      <c r="A106" s="29" t="n"/>
      <c r="B106" s="29" t="n"/>
      <c r="C106" s="29" t="n"/>
    </row>
    <row r="107">
      <c r="A107" s="28" t="n"/>
      <c r="B107" s="28" t="n"/>
      <c r="C107" s="28" t="n"/>
    </row>
    <row r="108">
      <c r="A108" s="29" t="n"/>
      <c r="B108" s="29" t="n"/>
      <c r="C108" s="29" t="n"/>
    </row>
    <row r="109">
      <c r="A109" s="28" t="n"/>
      <c r="B109" s="28" t="n"/>
      <c r="C109" s="28" t="n"/>
    </row>
    <row r="110">
      <c r="A110" s="29" t="n"/>
      <c r="B110" s="29" t="n"/>
      <c r="C110" s="29" t="n"/>
    </row>
    <row r="113">
      <c r="A113" s="13" t="inlineStr">
        <is>
          <t>Nota importante</t>
        </is>
      </c>
    </row>
    <row r="114" ht="42" customHeight="1">
      <c r="A114" s="30" t="inlineStr">
        <is>
          <t>Los valores de esta hoja son configurables por la PyME. Verifica que los costos internos y porcentajes utilizados correspondan a tu operación antes de usar los resultados para tomar decisiones.</t>
        </is>
      </c>
      <c r="B114" s="31" t="n"/>
      <c r="C114" s="32" t="n"/>
    </row>
  </sheetData>
  <autoFilter ref="A10:C110"/>
  <mergeCells count="2">
    <mergeCell ref="A1:D1"/>
    <mergeCell ref="A114:C114"/>
  </mergeCells>
  <conditionalFormatting sqref="D4:D6">
    <cfRule type="expression" priority="1" dxfId="0" stopIfTrue="1">
      <formula>$D4="Correcto"</formula>
    </cfRule>
    <cfRule type="expression" priority="2" dxfId="1" stopIfTrue="1">
      <formula>$D4="Revisar"</formula>
    </cfRule>
  </conditionalFormatting>
  <dataValidations count="3">
    <dataValidation sqref="B4" showErrorMessage="1" showInputMessage="1" allowBlank="0" type="custom">
      <formula1>=AND(ISNUMBER(B4),B4&gt;=0)</formula1>
    </dataValidation>
    <dataValidation sqref="B5" showErrorMessage="1" showInputMessage="1" allowBlank="1" type="custom">
      <formula1>=OR(B5="",ISNUMBER(B5))</formula1>
    </dataValidation>
    <dataValidation sqref="B6" showErrorMessage="1" showInputMessage="1" allowBlank="0" type="custom">
      <formula1>=AND(ISNUMBER(B5),ISNUMBER(B6),B6&gt;=B5)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I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3" customWidth="1" min="3" max="3"/>
    <col width="23" customWidth="1" min="4" max="4"/>
    <col width="22" customWidth="1" min="5" max="5"/>
    <col width="25" customWidth="1" min="6" max="6"/>
    <col width="26" customWidth="1" min="7" max="7"/>
    <col width="16" customWidth="1" min="8" max="8"/>
    <col width="17" customWidth="1" min="9" max="9"/>
    <col width="14" customWidth="1" min="10" max="10"/>
    <col width="18" customWidth="1" min="11" max="11"/>
    <col width="15" customWidth="1" min="12" max="12"/>
    <col width="19" customWidth="1" min="13" max="13"/>
    <col width="18" customWidth="1" min="14" max="14"/>
    <col width="19" customWidth="1" min="15" max="15"/>
    <col width="16" customWidth="1" min="16" max="16"/>
    <col width="13" customWidth="1" min="17" max="17"/>
    <col width="16" customWidth="1" min="18" max="18"/>
    <col width="19" customWidth="1" min="19" max="19"/>
    <col width="17" customWidth="1" min="20" max="20"/>
    <col width="20" customWidth="1" min="21" max="21"/>
    <col width="3" customWidth="1" min="22" max="22"/>
    <col width="13" customWidth="1" min="23" max="23"/>
    <col width="24" customWidth="1" min="24" max="24"/>
    <col width="22" customWidth="1" min="25" max="25"/>
    <col width="16" customWidth="1" min="26" max="26"/>
    <col width="17" customWidth="1" min="27" max="27"/>
    <col width="22" customWidth="1" min="28" max="28"/>
    <col width="21" customWidth="1" min="29" max="29"/>
    <col width="21" customWidth="1" min="30" max="30"/>
    <col width="20" customWidth="1" min="31" max="31"/>
    <col width="18" customWidth="1" min="32" max="32"/>
    <col width="23" customWidth="1" min="33" max="33"/>
    <col width="14" customWidth="1" min="34" max="34"/>
    <col width="20" customWidth="1" min="35" max="35"/>
  </cols>
  <sheetData>
    <row r="1" ht="28" customHeight="1">
      <c r="A1" s="1" t="inlineStr">
        <is>
          <t>Registro de costos por viaje y catálogo de unidades</t>
        </is>
      </c>
    </row>
    <row r="2">
      <c r="A2" s="2" t="inlineStr">
        <is>
          <t>Captura costos directos y kilómetros. Las columnas grises se calculan automáticamente a partir de la unidad seleccionada.</t>
        </is>
      </c>
    </row>
    <row r="3">
      <c r="A3" s="33" t="inlineStr">
        <is>
          <t>Total de viajes capturados</t>
        </is>
      </c>
      <c r="B3" s="34">
        <f>IFERROR(COUNTIF($A$6:$A$105,"&lt;&gt;"),0)</f>
        <v/>
      </c>
      <c r="D3" s="33" t="inlineStr">
        <is>
          <t>Costo total de viajes correctos</t>
        </is>
      </c>
      <c r="E3" s="35">
        <f>IFERROR(SUMIFS($S$6:$S$105,$U$6:$U$105,"Correcto"),0)</f>
        <v/>
      </c>
      <c r="G3" s="33" t="inlineStr">
        <is>
          <t>Registros por revisar</t>
        </is>
      </c>
      <c r="H3" s="34">
        <f>IFERROR(COUNTIF($U$6:$U$105,"Faltan datos")+COUNTIF($U$6:$U$105,"Unidad no encontrada")+COUNTIF($U$6:$U$105,"Revisar unidad")+COUNTIF($U$6:$U$105,"Revisar importes"),0)</f>
        <v/>
      </c>
    </row>
    <row r="5">
      <c r="A5" s="5" t="inlineStr">
        <is>
          <t>Folio</t>
        </is>
      </c>
      <c r="B5" s="5" t="inlineStr">
        <is>
          <t>Fecha de costo</t>
        </is>
      </c>
      <c r="C5" s="5" t="inlineStr">
        <is>
          <t>ID unidad</t>
        </is>
      </c>
      <c r="D5" s="5" t="inlineStr">
        <is>
          <t>Unidad</t>
        </is>
      </c>
      <c r="E5" s="5" t="inlineStr">
        <is>
          <t>Origen</t>
        </is>
      </c>
      <c r="F5" s="5" t="inlineStr">
        <is>
          <t>Destino</t>
        </is>
      </c>
      <c r="G5" s="5" t="inlineStr">
        <is>
          <t>Referencia de mercancía</t>
        </is>
      </c>
      <c r="H5" s="5" t="inlineStr">
        <is>
          <t>Kilómetros recorridos</t>
        </is>
      </c>
      <c r="I5" s="5" t="inlineStr">
        <is>
          <t>Combustible MXN</t>
        </is>
      </c>
      <c r="J5" s="5" t="inlineStr">
        <is>
          <t>Casetas MXN</t>
        </is>
      </c>
      <c r="K5" s="5" t="inlineStr">
        <is>
          <t>Mantenimiento MXN</t>
        </is>
      </c>
      <c r="L5" s="5" t="inlineStr">
        <is>
          <t>Operador MXN</t>
        </is>
      </c>
      <c r="M5" s="5" t="inlineStr">
        <is>
          <t>Estacionamiento MXN</t>
        </is>
      </c>
      <c r="N5" s="5" t="inlineStr">
        <is>
          <t>Otros directos MXN</t>
        </is>
      </c>
      <c r="O5" s="5" t="inlineStr">
        <is>
          <t>Fijo asignado MXN</t>
        </is>
      </c>
      <c r="P5" s="5" t="inlineStr">
        <is>
          <t>Costo base MXN</t>
        </is>
      </c>
      <c r="Q5" s="5" t="inlineStr">
        <is>
          <t>% indirectos</t>
        </is>
      </c>
      <c r="R5" s="5" t="inlineStr">
        <is>
          <t>Indirectos MXN</t>
        </is>
      </c>
      <c r="S5" s="5" t="inlineStr">
        <is>
          <t>Total del viaje MXN</t>
        </is>
      </c>
      <c r="T5" s="5" t="inlineStr">
        <is>
          <t>Costo por km MXN</t>
        </is>
      </c>
      <c r="U5" s="5" t="inlineStr">
        <is>
          <t>Control</t>
        </is>
      </c>
      <c r="W5" s="5" t="inlineStr">
        <is>
          <t>ID unidad</t>
        </is>
      </c>
      <c r="X5" s="5" t="inlineStr">
        <is>
          <t>Unidad</t>
        </is>
      </c>
      <c r="Y5" s="5" t="inlineStr">
        <is>
          <t>Tipo de unidad</t>
        </is>
      </c>
      <c r="Z5" s="5" t="inlineStr">
        <is>
          <t>Combustible</t>
        </is>
      </c>
      <c r="AA5" s="5" t="inlineStr">
        <is>
          <t>Rendimiento km/L</t>
        </is>
      </c>
      <c r="AB5" s="5" t="inlineStr">
        <is>
          <t>Precio combustible MXN/L</t>
        </is>
      </c>
      <c r="AC5" s="5" t="inlineStr">
        <is>
          <t>Costo fijo mensual MXN</t>
        </is>
      </c>
      <c r="AD5" s="5" t="inlineStr">
        <is>
          <t>Viajes base mensuales</t>
        </is>
      </c>
      <c r="AE5" s="5" t="inlineStr">
        <is>
          <t>Mantenimiento MXN/km</t>
        </is>
      </c>
      <c r="AF5" s="5" t="inlineStr">
        <is>
          <t>Operador MXN/viaje</t>
        </is>
      </c>
      <c r="AG5" s="5" t="inlineStr">
        <is>
          <t>Fijo asignado MXN/viaje</t>
        </is>
      </c>
      <c r="AH5" s="5" t="inlineStr">
        <is>
          <t>Estatus</t>
        </is>
      </c>
      <c r="AI5" s="5" t="inlineStr">
        <is>
          <t>Control de unidad</t>
        </is>
      </c>
    </row>
    <row r="6">
      <c r="A6" s="36" t="inlineStr">
        <is>
          <t>V-0001</t>
        </is>
      </c>
      <c r="B6" s="37" t="n">
        <v>46238</v>
      </c>
      <c r="C6" s="36" t="inlineStr">
        <is>
          <t>UT-001</t>
        </is>
      </c>
      <c r="D6" s="8">
        <f>IF($A6="","",IFERROR(VLOOKUP($C6,'Viajes'!$W$6:$AI$105,2,FALSE),""))</f>
        <v/>
      </c>
      <c r="E6" s="38" t="inlineStr">
        <is>
          <t>Almacén Centro</t>
        </is>
      </c>
      <c r="F6" s="38" t="inlineStr">
        <is>
          <t>Cliente zona norte</t>
        </is>
      </c>
      <c r="G6" s="38" t="inlineStr">
        <is>
          <t>Abarrotes secos</t>
        </is>
      </c>
      <c r="H6" s="39" t="n">
        <v>38</v>
      </c>
      <c r="I6" s="12">
        <f>IF($A6="","",IFERROR($H6/VLOOKUP($C6,'Viajes'!$W$6:$AI$105,5,FALSE)*VLOOKUP($C6,'Viajes'!$W$6:$AI$105,6,FALSE),0))</f>
        <v/>
      </c>
      <c r="J6" s="40" t="n">
        <v>0</v>
      </c>
      <c r="K6" s="12">
        <f>IF($A6="","",IFERROR($H6*VLOOKUP($C6,'Viajes'!$W$6:$AI$105,9,FALSE),0))</f>
        <v/>
      </c>
      <c r="L6" s="12">
        <f>IF($A6="","",IFERROR(VLOOKUP($C6,'Viajes'!$W$6:$AI$105,10,FALSE),0))</f>
        <v/>
      </c>
      <c r="M6" s="40" t="n">
        <v>0</v>
      </c>
      <c r="N6" s="40" t="n">
        <v>0</v>
      </c>
      <c r="O6" s="12">
        <f>IF($A6="","",IFERROR(VLOOKUP($C6,'Viajes'!$W$6:$AI$105,11,FALSE),0))</f>
        <v/>
      </c>
      <c r="P6" s="12">
        <f>IF($A6="","",IFERROR(SUM($I6:$O6),0))</f>
        <v/>
      </c>
      <c r="Q6" s="41">
        <f>IF($A6="","",IFERROR('Parámetros'!$B$4,0))</f>
        <v/>
      </c>
      <c r="R6" s="12">
        <f>IF($A6="","",IFERROR($P6*$Q6,0))</f>
        <v/>
      </c>
      <c r="S6" s="12">
        <f>IF($A6="","",IFERROR($P6+$R6,0))</f>
        <v/>
      </c>
      <c r="T6" s="12">
        <f>IF($A6="","",IFERROR($S6/$H6,0))</f>
        <v/>
      </c>
      <c r="U6" s="8">
        <f>IF($A6="","",IFERROR(IF(OR($B6="",$C6="",$E6="",$F6="",$H6="",NOT(ISNUMBER($H6)),$H6&lt;=0),"Faltan datos",IF($D6="","Unidad no encontrada",IF(IFERROR(VLOOKUP($C6,'Viajes'!$W$6:$AI$105,13,FALSE),"")&lt;&gt;"Correcto","Revisar unidad",IF(OR($J6&lt;0,$M6&lt;0,$N6&lt;0,$S6&lt;0),"Revisar importes","Correcto")))),"Revisar importes"))</f>
        <v/>
      </c>
      <c r="W6" s="36" t="inlineStr">
        <is>
          <t>UT-001</t>
        </is>
      </c>
      <c r="X6" s="38" t="inlineStr">
        <is>
          <t>Camioneta Norte</t>
        </is>
      </c>
      <c r="Y6" s="38" t="inlineStr">
        <is>
          <t>Camioneta de reparto</t>
        </is>
      </c>
      <c r="Z6" s="38" t="inlineStr">
        <is>
          <t>Gasolina</t>
        </is>
      </c>
      <c r="AA6" s="39" t="n">
        <v>8.5</v>
      </c>
      <c r="AB6" s="40" t="n">
        <v>24.8</v>
      </c>
      <c r="AC6" s="40" t="n">
        <v>9500</v>
      </c>
      <c r="AD6" s="42" t="n">
        <v>26</v>
      </c>
      <c r="AE6" s="40" t="n">
        <v>1.15</v>
      </c>
      <c r="AF6" s="40" t="n">
        <v>420</v>
      </c>
      <c r="AG6" s="11">
        <f>IF($W6="","",IFERROR($AC6/$AD6,0))</f>
        <v/>
      </c>
      <c r="AH6" s="36" t="n"/>
      <c r="AI6" s="8">
        <f>IF($W6="","",IFERROR(IF(OR($X6="",$Y6="",$Z6="",$AA6="",$AB6="",$AC6="",$AD6="",$AE6="",$AF6="",$AH6=""),"Faltan datos",IF(OR($AA6&lt;=0,$AB6&lt;0,$AC6&lt;0,$AD6&lt;=0,$AE6&lt;0,$AF6&lt;0),"Revisar importes","Correcto")),"Revisar importes"))</f>
        <v/>
      </c>
    </row>
    <row r="7">
      <c r="A7" s="36" t="inlineStr">
        <is>
          <t>V-0002</t>
        </is>
      </c>
      <c r="B7" s="37" t="n">
        <v>46239</v>
      </c>
      <c r="C7" s="36" t="inlineStr">
        <is>
          <t>UT-002</t>
        </is>
      </c>
      <c r="D7" s="8">
        <f>IF($A7="","",IFERROR(VLOOKUP($C7,'Viajes'!$W$6:$AI$105,2,FALSE),""))</f>
        <v/>
      </c>
      <c r="E7" s="38" t="inlineStr">
        <is>
          <t>Almacén Centro</t>
        </is>
      </c>
      <c r="F7" s="38" t="inlineStr">
        <is>
          <t>Cliente zona industrial</t>
        </is>
      </c>
      <c r="G7" s="38" t="inlineStr">
        <is>
          <t>Productos de limpieza</t>
        </is>
      </c>
      <c r="H7" s="39" t="n">
        <v>52</v>
      </c>
      <c r="I7" s="12">
        <f>IF($A7="","",IFERROR($H7/VLOOKUP($C7,'Viajes'!$W$6:$AI$105,5,FALSE)*VLOOKUP($C7,'Viajes'!$W$6:$AI$105,6,FALSE),0))</f>
        <v/>
      </c>
      <c r="J7" s="40" t="n">
        <v>0</v>
      </c>
      <c r="K7" s="12">
        <f>IF($A7="","",IFERROR($H7*VLOOKUP($C7,'Viajes'!$W$6:$AI$105,9,FALSE),0))</f>
        <v/>
      </c>
      <c r="L7" s="12">
        <f>IF($A7="","",IFERROR(VLOOKUP($C7,'Viajes'!$W$6:$AI$105,10,FALSE),0))</f>
        <v/>
      </c>
      <c r="M7" s="40" t="n">
        <v>60</v>
      </c>
      <c r="N7" s="40" t="n">
        <v>0</v>
      </c>
      <c r="O7" s="12">
        <f>IF($A7="","",IFERROR(VLOOKUP($C7,'Viajes'!$W$6:$AI$105,11,FALSE),0))</f>
        <v/>
      </c>
      <c r="P7" s="12">
        <f>IF($A7="","",IFERROR(SUM($I7:$O7),0))</f>
        <v/>
      </c>
      <c r="Q7" s="41">
        <f>IF($A7="","",IFERROR('Parámetros'!$B$4,0))</f>
        <v/>
      </c>
      <c r="R7" s="12">
        <f>IF($A7="","",IFERROR($P7*$Q7,0))</f>
        <v/>
      </c>
      <c r="S7" s="12">
        <f>IF($A7="","",IFERROR($P7+$R7,0))</f>
        <v/>
      </c>
      <c r="T7" s="12">
        <f>IF($A7="","",IFERROR($S7/$H7,0))</f>
        <v/>
      </c>
      <c r="U7" s="8">
        <f>IF($A7="","",IFERROR(IF(OR($B7="",$C7="",$E7="",$F7="",$H7="",NOT(ISNUMBER($H7)),$H7&lt;=0),"Faltan datos",IF($D7="","Unidad no encontrada",IF(IFERROR(VLOOKUP($C7,'Viajes'!$W$6:$AI$105,13,FALSE),"")&lt;&gt;"Correcto","Revisar unidad",IF(OR($J7&lt;0,$M7&lt;0,$N7&lt;0,$S7&lt;0),"Revisar importes","Correcto")))),"Revisar importes"))</f>
        <v/>
      </c>
      <c r="W7" s="36" t="inlineStr">
        <is>
          <t>UT-002</t>
        </is>
      </c>
      <c r="X7" s="38" t="inlineStr">
        <is>
          <t>Camioneta Centro</t>
        </is>
      </c>
      <c r="Y7" s="38" t="inlineStr">
        <is>
          <t>Camioneta de reparto</t>
        </is>
      </c>
      <c r="Z7" s="38" t="inlineStr">
        <is>
          <t>Gasolina</t>
        </is>
      </c>
      <c r="AA7" s="39" t="n">
        <v>9.199999999999999</v>
      </c>
      <c r="AB7" s="40" t="n">
        <v>24.8</v>
      </c>
      <c r="AC7" s="40" t="n">
        <v>8700</v>
      </c>
      <c r="AD7" s="42" t="n">
        <v>24</v>
      </c>
      <c r="AE7" s="40" t="n">
        <v>1.05</v>
      </c>
      <c r="AF7" s="40" t="n">
        <v>400</v>
      </c>
      <c r="AG7" s="11">
        <f>IF($W7="","",IFERROR($AC7/$AD7,0))</f>
        <v/>
      </c>
      <c r="AH7" s="36" t="n"/>
      <c r="AI7" s="8">
        <f>IF($W7="","",IFERROR(IF(OR($X7="",$Y7="",$Z7="",$AA7="",$AB7="",$AC7="",$AD7="",$AE7="",$AF7="",$AH7=""),"Faltan datos",IF(OR($AA7&lt;=0,$AB7&lt;0,$AC7&lt;0,$AD7&lt;=0,$AE7&lt;0,$AF7&lt;0),"Revisar importes","Correcto")),"Revisar importes"))</f>
        <v/>
      </c>
    </row>
    <row r="8">
      <c r="A8" s="36" t="inlineStr">
        <is>
          <t>V-0003</t>
        </is>
      </c>
      <c r="B8" s="37" t="n">
        <v>46240</v>
      </c>
      <c r="C8" s="36" t="inlineStr">
        <is>
          <t>UT-003</t>
        </is>
      </c>
      <c r="D8" s="8">
        <f>IF($A8="","",IFERROR(VLOOKUP($C8,'Viajes'!$W$6:$AI$105,2,FALSE),""))</f>
        <v/>
      </c>
      <c r="E8" s="38" t="inlineStr">
        <is>
          <t>Almacén Toluca</t>
        </is>
      </c>
      <c r="F8" s="38" t="inlineStr">
        <is>
          <t>Cliente regional</t>
        </is>
      </c>
      <c r="G8" s="38" t="inlineStr">
        <is>
          <t>Empaques de cartón</t>
        </is>
      </c>
      <c r="H8" s="39" t="n">
        <v>126</v>
      </c>
      <c r="I8" s="12">
        <f>IF($A8="","",IFERROR($H8/VLOOKUP($C8,'Viajes'!$W$6:$AI$105,5,FALSE)*VLOOKUP($C8,'Viajes'!$W$6:$AI$105,6,FALSE),0))</f>
        <v/>
      </c>
      <c r="J8" s="40" t="n">
        <v>120</v>
      </c>
      <c r="K8" s="12">
        <f>IF($A8="","",IFERROR($H8*VLOOKUP($C8,'Viajes'!$W$6:$AI$105,9,FALSE),0))</f>
        <v/>
      </c>
      <c r="L8" s="12">
        <f>IF($A8="","",IFERROR(VLOOKUP($C8,'Viajes'!$W$6:$AI$105,10,FALSE),0))</f>
        <v/>
      </c>
      <c r="M8" s="40" t="n">
        <v>0</v>
      </c>
      <c r="N8" s="40" t="n">
        <v>100</v>
      </c>
      <c r="O8" s="12">
        <f>IF($A8="","",IFERROR(VLOOKUP($C8,'Viajes'!$W$6:$AI$105,11,FALSE),0))</f>
        <v/>
      </c>
      <c r="P8" s="12">
        <f>IF($A8="","",IFERROR(SUM($I8:$O8),0))</f>
        <v/>
      </c>
      <c r="Q8" s="41">
        <f>IF($A8="","",IFERROR('Parámetros'!$B$4,0))</f>
        <v/>
      </c>
      <c r="R8" s="12">
        <f>IF($A8="","",IFERROR($P8*$Q8,0))</f>
        <v/>
      </c>
      <c r="S8" s="12">
        <f>IF($A8="","",IFERROR($P8+$R8,0))</f>
        <v/>
      </c>
      <c r="T8" s="12">
        <f>IF($A8="","",IFERROR($S8/$H8,0))</f>
        <v/>
      </c>
      <c r="U8" s="8">
        <f>IF($A8="","",IFERROR(IF(OR($B8="",$C8="",$E8="",$F8="",$H8="",NOT(ISNUMBER($H8)),$H8&lt;=0),"Faltan datos",IF($D8="","Unidad no encontrada",IF(IFERROR(VLOOKUP($C8,'Viajes'!$W$6:$AI$105,13,FALSE),"")&lt;&gt;"Correcto","Revisar unidad",IF(OR($J8&lt;0,$M8&lt;0,$N8&lt;0,$S8&lt;0),"Revisar importes","Correcto")))),"Revisar importes"))</f>
        <v/>
      </c>
      <c r="W8" s="36" t="inlineStr">
        <is>
          <t>UT-003</t>
        </is>
      </c>
      <c r="X8" s="38" t="inlineStr">
        <is>
          <t>Camión Ligero 01</t>
        </is>
      </c>
      <c r="Y8" s="38" t="inlineStr">
        <is>
          <t>Camión ligero</t>
        </is>
      </c>
      <c r="Z8" s="38" t="inlineStr">
        <is>
          <t>Diésel</t>
        </is>
      </c>
      <c r="AA8" s="39" t="n">
        <v>6.8</v>
      </c>
      <c r="AB8" s="40" t="n">
        <v>25.4</v>
      </c>
      <c r="AC8" s="40" t="n">
        <v>14000</v>
      </c>
      <c r="AD8" s="42" t="n">
        <v>22</v>
      </c>
      <c r="AE8" s="40" t="n">
        <v>1.55</v>
      </c>
      <c r="AF8" s="40" t="n">
        <v>500</v>
      </c>
      <c r="AG8" s="11">
        <f>IF($W8="","",IFERROR($AC8/$AD8,0))</f>
        <v/>
      </c>
      <c r="AH8" s="36" t="n"/>
      <c r="AI8" s="8">
        <f>IF($W8="","",IFERROR(IF(OR($X8="",$Y8="",$Z8="",$AA8="",$AB8="",$AC8="",$AD8="",$AE8="",$AF8="",$AH8=""),"Faltan datos",IF(OR($AA8&lt;=0,$AB8&lt;0,$AC8&lt;0,$AD8&lt;=0,$AE8&lt;0,$AF8&lt;0),"Revisar importes","Correcto")),"Revisar importes"))</f>
        <v/>
      </c>
    </row>
    <row r="9">
      <c r="A9" s="36" t="inlineStr">
        <is>
          <t>V-0004</t>
        </is>
      </c>
      <c r="B9" s="37" t="n">
        <v>46242</v>
      </c>
      <c r="C9" s="36" t="inlineStr">
        <is>
          <t>UT-004</t>
        </is>
      </c>
      <c r="D9" s="8">
        <f>IF($A9="","",IFERROR(VLOOKUP($C9,'Viajes'!$W$6:$AI$105,2,FALSE),""))</f>
        <v/>
      </c>
      <c r="E9" s="38" t="inlineStr">
        <is>
          <t>Almacén Bajío</t>
        </is>
      </c>
      <c r="F9" s="38" t="inlineStr">
        <is>
          <t>Centro de distribución</t>
        </is>
      </c>
      <c r="G9" s="38" t="inlineStr">
        <is>
          <t>Material de ferretería</t>
        </is>
      </c>
      <c r="H9" s="39" t="n">
        <v>410</v>
      </c>
      <c r="I9" s="12">
        <f>IF($A9="","",IFERROR($H9/VLOOKUP($C9,'Viajes'!$W$6:$AI$105,5,FALSE)*VLOOKUP($C9,'Viajes'!$W$6:$AI$105,6,FALSE),0))</f>
        <v/>
      </c>
      <c r="J9" s="40" t="n">
        <v>780</v>
      </c>
      <c r="K9" s="12">
        <f>IF($A9="","",IFERROR($H9*VLOOKUP($C9,'Viajes'!$W$6:$AI$105,9,FALSE),0))</f>
        <v/>
      </c>
      <c r="L9" s="12">
        <f>IF($A9="","",IFERROR(VLOOKUP($C9,'Viajes'!$W$6:$AI$105,10,FALSE),0))</f>
        <v/>
      </c>
      <c r="M9" s="40" t="n">
        <v>150</v>
      </c>
      <c r="N9" s="40" t="n">
        <v>0</v>
      </c>
      <c r="O9" s="12">
        <f>IF($A9="","",IFERROR(VLOOKUP($C9,'Viajes'!$W$6:$AI$105,11,FALSE),0))</f>
        <v/>
      </c>
      <c r="P9" s="12">
        <f>IF($A9="","",IFERROR(SUM($I9:$O9),0))</f>
        <v/>
      </c>
      <c r="Q9" s="41">
        <f>IF($A9="","",IFERROR('Parámetros'!$B$4,0))</f>
        <v/>
      </c>
      <c r="R9" s="12">
        <f>IF($A9="","",IFERROR($P9*$Q9,0))</f>
        <v/>
      </c>
      <c r="S9" s="12">
        <f>IF($A9="","",IFERROR($P9+$R9,0))</f>
        <v/>
      </c>
      <c r="T9" s="12">
        <f>IF($A9="","",IFERROR($S9/$H9,0))</f>
        <v/>
      </c>
      <c r="U9" s="8">
        <f>IF($A9="","",IFERROR(IF(OR($B9="",$C9="",$E9="",$F9="",$H9="",NOT(ISNUMBER($H9)),$H9&lt;=0),"Faltan datos",IF($D9="","Unidad no encontrada",IF(IFERROR(VLOOKUP($C9,'Viajes'!$W$6:$AI$105,13,FALSE),"")&lt;&gt;"Correcto","Revisar unidad",IF(OR($J9&lt;0,$M9&lt;0,$N9&lt;0,$S9&lt;0),"Revisar importes","Correcto")))),"Revisar importes"))</f>
        <v/>
      </c>
      <c r="W9" s="36" t="inlineStr">
        <is>
          <t>UT-004</t>
        </is>
      </c>
      <c r="X9" s="38" t="inlineStr">
        <is>
          <t>Rabón 02</t>
        </is>
      </c>
      <c r="Y9" s="38" t="inlineStr">
        <is>
          <t>Rabón</t>
        </is>
      </c>
      <c r="Z9" s="38" t="inlineStr">
        <is>
          <t>Diésel</t>
        </is>
      </c>
      <c r="AA9" s="39" t="n">
        <v>4.8</v>
      </c>
      <c r="AB9" s="40" t="n">
        <v>25.4</v>
      </c>
      <c r="AC9" s="40" t="n">
        <v>22000</v>
      </c>
      <c r="AD9" s="42" t="n">
        <v>20</v>
      </c>
      <c r="AE9" s="40" t="n">
        <v>2.1</v>
      </c>
      <c r="AF9" s="40" t="n">
        <v>650</v>
      </c>
      <c r="AG9" s="11">
        <f>IF($W9="","",IFERROR($AC9/$AD9,0))</f>
        <v/>
      </c>
      <c r="AH9" s="36" t="n"/>
      <c r="AI9" s="8">
        <f>IF($W9="","",IFERROR(IF(OR($X9="",$Y9="",$Z9="",$AA9="",$AB9="",$AC9="",$AD9="",$AE9="",$AF9="",$AH9=""),"Faltan datos",IF(OR($AA9&lt;=0,$AB9&lt;0,$AC9&lt;0,$AD9&lt;=0,$AE9&lt;0,$AF9&lt;0),"Revisar importes","Correcto")),"Revisar importes"))</f>
        <v/>
      </c>
    </row>
    <row r="10">
      <c r="A10" s="36" t="inlineStr">
        <is>
          <t>V-0005</t>
        </is>
      </c>
      <c r="B10" s="37" t="n">
        <v>46245</v>
      </c>
      <c r="C10" s="36" t="inlineStr">
        <is>
          <t>UT-005</t>
        </is>
      </c>
      <c r="D10" s="8">
        <f>IF($A10="","",IFERROR(VLOOKUP($C10,'Viajes'!$W$6:$AI$105,2,FALSE),""))</f>
        <v/>
      </c>
      <c r="E10" s="38" t="inlineStr">
        <is>
          <t>Almacén Occidente</t>
        </is>
      </c>
      <c r="F10" s="38" t="inlineStr">
        <is>
          <t>Cliente mayorista</t>
        </is>
      </c>
      <c r="G10" s="38" t="inlineStr">
        <is>
          <t>Bebidas no alcohólicas</t>
        </is>
      </c>
      <c r="H10" s="39" t="n">
        <v>220</v>
      </c>
      <c r="I10" s="12">
        <f>IF($A10="","",IFERROR($H10/VLOOKUP($C10,'Viajes'!$W$6:$AI$105,5,FALSE)*VLOOKUP($C10,'Viajes'!$W$6:$AI$105,6,FALSE),0))</f>
        <v/>
      </c>
      <c r="J10" s="40" t="n">
        <v>500</v>
      </c>
      <c r="K10" s="12">
        <f>IF($A10="","",IFERROR($H10*VLOOKUP($C10,'Viajes'!$W$6:$AI$105,9,FALSE),0))</f>
        <v/>
      </c>
      <c r="L10" s="12">
        <f>IF($A10="","",IFERROR(VLOOKUP($C10,'Viajes'!$W$6:$AI$105,10,FALSE),0))</f>
        <v/>
      </c>
      <c r="M10" s="40" t="n">
        <v>0</v>
      </c>
      <c r="N10" s="40" t="n">
        <v>180</v>
      </c>
      <c r="O10" s="12">
        <f>IF($A10="","",IFERROR(VLOOKUP($C10,'Viajes'!$W$6:$AI$105,11,FALSE),0))</f>
        <v/>
      </c>
      <c r="P10" s="12">
        <f>IF($A10="","",IFERROR(SUM($I10:$O10),0))</f>
        <v/>
      </c>
      <c r="Q10" s="41">
        <f>IF($A10="","",IFERROR('Parámetros'!$B$4,0))</f>
        <v/>
      </c>
      <c r="R10" s="12">
        <f>IF($A10="","",IFERROR($P10*$Q10,0))</f>
        <v/>
      </c>
      <c r="S10" s="12">
        <f>IF($A10="","",IFERROR($P10+$R10,0))</f>
        <v/>
      </c>
      <c r="T10" s="12">
        <f>IF($A10="","",IFERROR($S10/$H10,0))</f>
        <v/>
      </c>
      <c r="U10" s="8">
        <f>IF($A10="","",IFERROR(IF(OR($B10="",$C10="",$E10="",$F10="",$H10="",NOT(ISNUMBER($H10)),$H10&lt;=0),"Faltan datos",IF($D10="","Unidad no encontrada",IF(IFERROR(VLOOKUP($C10,'Viajes'!$W$6:$AI$105,13,FALSE),"")&lt;&gt;"Correcto","Revisar unidad",IF(OR($J10&lt;0,$M10&lt;0,$N10&lt;0,$S10&lt;0),"Revisar importes","Correcto")))),"Revisar importes"))</f>
        <v/>
      </c>
      <c r="W10" s="36" t="inlineStr">
        <is>
          <t>UT-005</t>
        </is>
      </c>
      <c r="X10" s="38" t="inlineStr">
        <is>
          <t>Torton 01</t>
        </is>
      </c>
      <c r="Y10" s="38" t="inlineStr">
        <is>
          <t>Torton</t>
        </is>
      </c>
      <c r="Z10" s="38" t="inlineStr">
        <is>
          <t>Diésel</t>
        </is>
      </c>
      <c r="AA10" s="39" t="n">
        <v>3.4</v>
      </c>
      <c r="AB10" s="40" t="n">
        <v>25.4</v>
      </c>
      <c r="AC10" s="40" t="n">
        <v>36000</v>
      </c>
      <c r="AD10" s="42" t="n">
        <v>18</v>
      </c>
      <c r="AE10" s="40" t="n">
        <v>2.8</v>
      </c>
      <c r="AF10" s="40" t="n">
        <v>800</v>
      </c>
      <c r="AG10" s="11">
        <f>IF($W10="","",IFERROR($AC10/$AD10,0))</f>
        <v/>
      </c>
      <c r="AH10" s="36" t="n"/>
      <c r="AI10" s="8">
        <f>IF($W10="","",IFERROR(IF(OR($X10="",$Y10="",$Z10="",$AA10="",$AB10="",$AC10="",$AD10="",$AE10="",$AF10="",$AH10=""),"Faltan datos",IF(OR($AA10&lt;=0,$AB10&lt;0,$AC10&lt;0,$AD10&lt;=0,$AE10&lt;0,$AF10&lt;0),"Revisar importes","Correcto")),"Revisar importes"))</f>
        <v/>
      </c>
    </row>
    <row r="11">
      <c r="A11" s="36" t="inlineStr">
        <is>
          <t>V-0006</t>
        </is>
      </c>
      <c r="B11" s="37" t="n">
        <v>46247</v>
      </c>
      <c r="C11" s="36" t="inlineStr">
        <is>
          <t>UT-006</t>
        </is>
      </c>
      <c r="D11" s="8">
        <f>IF($A11="","",IFERROR(VLOOKUP($C11,'Viajes'!$W$6:$AI$105,2,FALSE),""))</f>
        <v/>
      </c>
      <c r="E11" s="38" t="inlineStr">
        <is>
          <t>Patio logístico</t>
        </is>
      </c>
      <c r="F11" s="38" t="inlineStr">
        <is>
          <t>Centro de distribución regional</t>
        </is>
      </c>
      <c r="G11" s="38" t="inlineStr">
        <is>
          <t>Tarimas con mercancía</t>
        </is>
      </c>
      <c r="H11" s="39" t="n">
        <v>190</v>
      </c>
      <c r="I11" s="12">
        <f>IF($A11="","",IFERROR($H11/VLOOKUP($C11,'Viajes'!$W$6:$AI$105,5,FALSE)*VLOOKUP($C11,'Viajes'!$W$6:$AI$105,6,FALSE),0))</f>
        <v/>
      </c>
      <c r="J11" s="40" t="n">
        <v>420</v>
      </c>
      <c r="K11" s="12">
        <f>IF($A11="","",IFERROR($H11*VLOOKUP($C11,'Viajes'!$W$6:$AI$105,9,FALSE),0))</f>
        <v/>
      </c>
      <c r="L11" s="12">
        <f>IF($A11="","",IFERROR(VLOOKUP($C11,'Viajes'!$W$6:$AI$105,10,FALSE),0))</f>
        <v/>
      </c>
      <c r="M11" s="40" t="n">
        <v>0</v>
      </c>
      <c r="N11" s="40" t="n">
        <v>250</v>
      </c>
      <c r="O11" s="12">
        <f>IF($A11="","",IFERROR(VLOOKUP($C11,'Viajes'!$W$6:$AI$105,11,FALSE),0))</f>
        <v/>
      </c>
      <c r="P11" s="12">
        <f>IF($A11="","",IFERROR(SUM($I11:$O11),0))</f>
        <v/>
      </c>
      <c r="Q11" s="41">
        <f>IF($A11="","",IFERROR('Parámetros'!$B$4,0))</f>
        <v/>
      </c>
      <c r="R11" s="12">
        <f>IF($A11="","",IFERROR($P11*$Q11,0))</f>
        <v/>
      </c>
      <c r="S11" s="12">
        <f>IF($A11="","",IFERROR($P11+$R11,0))</f>
        <v/>
      </c>
      <c r="T11" s="12">
        <f>IF($A11="","",IFERROR($S11/$H11,0))</f>
        <v/>
      </c>
      <c r="U11" s="8">
        <f>IF($A11="","",IFERROR(IF(OR($B11="",$C11="",$E11="",$F11="",$H11="",NOT(ISNUMBER($H11)),$H11&lt;=0),"Faltan datos",IF($D11="","Unidad no encontrada",IF(IFERROR(VLOOKUP($C11,'Viajes'!$W$6:$AI$105,13,FALSE),"")&lt;&gt;"Correcto","Revisar unidad",IF(OR($J11&lt;0,$M11&lt;0,$N11&lt;0,$S11&lt;0),"Revisar importes","Correcto")))),"Revisar importes"))</f>
        <v/>
      </c>
      <c r="W11" s="36" t="inlineStr">
        <is>
          <t>UT-006</t>
        </is>
      </c>
      <c r="X11" s="38" t="inlineStr">
        <is>
          <t>Tractocamión 01</t>
        </is>
      </c>
      <c r="Y11" s="38" t="inlineStr">
        <is>
          <t>Tractocamión</t>
        </is>
      </c>
      <c r="Z11" s="38" t="inlineStr">
        <is>
          <t>Diésel</t>
        </is>
      </c>
      <c r="AA11" s="39" t="n">
        <v>2.6</v>
      </c>
      <c r="AB11" s="40" t="n">
        <v>25.4</v>
      </c>
      <c r="AC11" s="40" t="n">
        <v>55000</v>
      </c>
      <c r="AD11" s="42" t="n">
        <v>16</v>
      </c>
      <c r="AE11" s="40" t="n">
        <v>3.6</v>
      </c>
      <c r="AF11" s="40" t="n">
        <v>1000</v>
      </c>
      <c r="AG11" s="11">
        <f>IF($W11="","",IFERROR($AC11/$AD11,0))</f>
        <v/>
      </c>
      <c r="AH11" s="36" t="n"/>
      <c r="AI11" s="8">
        <f>IF($W11="","",IFERROR(IF(OR($X11="",$Y11="",$Z11="",$AA11="",$AB11="",$AC11="",$AD11="",$AE11="",$AF11="",$AH11=""),"Faltan datos",IF(OR($AA11&lt;=0,$AB11&lt;0,$AC11&lt;0,$AD11&lt;=0,$AE11&lt;0,$AF11&lt;0),"Revisar importes","Correcto")),"Revisar importes"))</f>
        <v/>
      </c>
    </row>
    <row r="12">
      <c r="A12" s="36" t="inlineStr">
        <is>
          <t>V-0007</t>
        </is>
      </c>
      <c r="B12" s="37" t="n">
        <v>46249</v>
      </c>
      <c r="C12" s="36" t="inlineStr">
        <is>
          <t>UT-007</t>
        </is>
      </c>
      <c r="D12" s="8">
        <f>IF($A12="","",IFERROR(VLOOKUP($C12,'Viajes'!$W$6:$AI$105,2,FALSE),""))</f>
        <v/>
      </c>
      <c r="E12" s="38" t="inlineStr">
        <is>
          <t>Almacén Centro</t>
        </is>
      </c>
      <c r="F12" s="38" t="inlineStr">
        <is>
          <t>Punto de entrega local</t>
        </is>
      </c>
      <c r="G12" s="38" t="inlineStr">
        <is>
          <t>Documentación y muestras</t>
        </is>
      </c>
      <c r="H12" s="39" t="n">
        <v>24</v>
      </c>
      <c r="I12" s="12">
        <f>IF($A12="","",IFERROR($H12/VLOOKUP($C12,'Viajes'!$W$6:$AI$105,5,FALSE)*VLOOKUP($C12,'Viajes'!$W$6:$AI$105,6,FALSE),0))</f>
        <v/>
      </c>
      <c r="J12" s="40" t="n">
        <v>0</v>
      </c>
      <c r="K12" s="12">
        <f>IF($A12="","",IFERROR($H12*VLOOKUP($C12,'Viajes'!$W$6:$AI$105,9,FALSE),0))</f>
        <v/>
      </c>
      <c r="L12" s="12">
        <f>IF($A12="","",IFERROR(VLOOKUP($C12,'Viajes'!$W$6:$AI$105,10,FALSE),0))</f>
        <v/>
      </c>
      <c r="M12" s="40" t="n">
        <v>35</v>
      </c>
      <c r="N12" s="40" t="n">
        <v>0</v>
      </c>
      <c r="O12" s="12">
        <f>IF($A12="","",IFERROR(VLOOKUP($C12,'Viajes'!$W$6:$AI$105,11,FALSE),0))</f>
        <v/>
      </c>
      <c r="P12" s="12">
        <f>IF($A12="","",IFERROR(SUM($I12:$O12),0))</f>
        <v/>
      </c>
      <c r="Q12" s="41">
        <f>IF($A12="","",IFERROR('Parámetros'!$B$4,0))</f>
        <v/>
      </c>
      <c r="R12" s="12">
        <f>IF($A12="","",IFERROR($P12*$Q12,0))</f>
        <v/>
      </c>
      <c r="S12" s="12">
        <f>IF($A12="","",IFERROR($P12+$R12,0))</f>
        <v/>
      </c>
      <c r="T12" s="12">
        <f>IF($A12="","",IFERROR($S12/$H12,0))</f>
        <v/>
      </c>
      <c r="U12" s="8">
        <f>IF($A12="","",IFERROR(IF(OR($B12="",$C12="",$E12="",$F12="",$H12="",NOT(ISNUMBER($H12)),$H12&lt;=0),"Faltan datos",IF($D12="","Unidad no encontrada",IF(IFERROR(VLOOKUP($C12,'Viajes'!$W$6:$AI$105,13,FALSE),"")&lt;&gt;"Correcto","Revisar unidad",IF(OR($J12&lt;0,$M12&lt;0,$N12&lt;0,$S12&lt;0),"Revisar importes","Correcto")))),"Revisar importes"))</f>
        <v/>
      </c>
      <c r="W12" s="36" t="inlineStr">
        <is>
          <t>UT-007</t>
        </is>
      </c>
      <c r="X12" s="38" t="inlineStr">
        <is>
          <t>Motocicleta Mensajería</t>
        </is>
      </c>
      <c r="Y12" s="38" t="inlineStr">
        <is>
          <t>Motocicleta</t>
        </is>
      </c>
      <c r="Z12" s="38" t="inlineStr">
        <is>
          <t>Gasolina</t>
        </is>
      </c>
      <c r="AA12" s="39" t="n">
        <v>32</v>
      </c>
      <c r="AB12" s="40" t="n">
        <v>24.8</v>
      </c>
      <c r="AC12" s="40" t="n">
        <v>2200</v>
      </c>
      <c r="AD12" s="42" t="n">
        <v>45</v>
      </c>
      <c r="AE12" s="40" t="n">
        <v>0.35</v>
      </c>
      <c r="AF12" s="40" t="n">
        <v>250</v>
      </c>
      <c r="AG12" s="11">
        <f>IF($W12="","",IFERROR($AC12/$AD12,0))</f>
        <v/>
      </c>
      <c r="AH12" s="36" t="n"/>
      <c r="AI12" s="8">
        <f>IF($W12="","",IFERROR(IF(OR($X12="",$Y12="",$Z12="",$AA12="",$AB12="",$AC12="",$AD12="",$AE12="",$AF12="",$AH12=""),"Faltan datos",IF(OR($AA12&lt;=0,$AB12&lt;0,$AC12&lt;0,$AD12&lt;=0,$AE12&lt;0,$AF12&lt;0),"Revisar importes","Correcto")),"Revisar importes"))</f>
        <v/>
      </c>
    </row>
    <row r="13">
      <c r="A13" s="36" t="inlineStr">
        <is>
          <t>V-0008</t>
        </is>
      </c>
      <c r="B13" s="37" t="n">
        <v>46252</v>
      </c>
      <c r="C13" s="36" t="inlineStr">
        <is>
          <t>UT-008</t>
        </is>
      </c>
      <c r="D13" s="8">
        <f>IF($A13="","",IFERROR(VLOOKUP($C13,'Viajes'!$W$6:$AI$105,2,FALSE),""))</f>
        <v/>
      </c>
      <c r="E13" s="38" t="inlineStr">
        <is>
          <t>Almacén Centro</t>
        </is>
      </c>
      <c r="F13" s="38" t="inlineStr">
        <is>
          <t>Cliente zona oriente</t>
        </is>
      </c>
      <c r="G13" s="38" t="inlineStr">
        <is>
          <t>Productos refrigerados</t>
        </is>
      </c>
      <c r="H13" s="39" t="n">
        <v>210</v>
      </c>
      <c r="I13" s="12">
        <f>IF($A13="","",IFERROR($H13/VLOOKUP($C13,'Viajes'!$W$6:$AI$105,5,FALSE)*VLOOKUP($C13,'Viajes'!$W$6:$AI$105,6,FALSE),0))</f>
        <v/>
      </c>
      <c r="J13" s="40" t="n">
        <v>300</v>
      </c>
      <c r="K13" s="12">
        <f>IF($A13="","",IFERROR($H13*VLOOKUP($C13,'Viajes'!$W$6:$AI$105,9,FALSE),0))</f>
        <v/>
      </c>
      <c r="L13" s="12">
        <f>IF($A13="","",IFERROR(VLOOKUP($C13,'Viajes'!$W$6:$AI$105,10,FALSE),0))</f>
        <v/>
      </c>
      <c r="M13" s="40" t="n">
        <v>90</v>
      </c>
      <c r="N13" s="40" t="n">
        <v>120</v>
      </c>
      <c r="O13" s="12">
        <f>IF($A13="","",IFERROR(VLOOKUP($C13,'Viajes'!$W$6:$AI$105,11,FALSE),0))</f>
        <v/>
      </c>
      <c r="P13" s="12">
        <f>IF($A13="","",IFERROR(SUM($I13:$O13),0))</f>
        <v/>
      </c>
      <c r="Q13" s="41">
        <f>IF($A13="","",IFERROR('Parámetros'!$B$4,0))</f>
        <v/>
      </c>
      <c r="R13" s="12">
        <f>IF($A13="","",IFERROR($P13*$Q13,0))</f>
        <v/>
      </c>
      <c r="S13" s="12">
        <f>IF($A13="","",IFERROR($P13+$R13,0))</f>
        <v/>
      </c>
      <c r="T13" s="12">
        <f>IF($A13="","",IFERROR($S13/$H13,0))</f>
        <v/>
      </c>
      <c r="U13" s="8">
        <f>IF($A13="","",IFERROR(IF(OR($B13="",$C13="",$E13="",$F13="",$H13="",NOT(ISNUMBER($H13)),$H13&lt;=0),"Faltan datos",IF($D13="","Unidad no encontrada",IF(IFERROR(VLOOKUP($C13,'Viajes'!$W$6:$AI$105,13,FALSE),"")&lt;&gt;"Correcto","Revisar unidad",IF(OR($J13&lt;0,$M13&lt;0,$N13&lt;0,$S13&lt;0),"Revisar importes","Correcto")))),"Revisar importes"))</f>
        <v/>
      </c>
      <c r="W13" s="36" t="inlineStr">
        <is>
          <t>UT-008</t>
        </is>
      </c>
      <c r="X13" s="38" t="inlineStr">
        <is>
          <t>Camioneta Refrigerada</t>
        </is>
      </c>
      <c r="Y13" s="38" t="inlineStr">
        <is>
          <t>Camioneta de reparto</t>
        </is>
      </c>
      <c r="Z13" s="38" t="inlineStr">
        <is>
          <t>Gasolina</t>
        </is>
      </c>
      <c r="AA13" s="39" t="n">
        <v>7.8</v>
      </c>
      <c r="AB13" s="40" t="n">
        <v>24.8</v>
      </c>
      <c r="AC13" s="40" t="n">
        <v>12500</v>
      </c>
      <c r="AD13" s="42" t="n">
        <v>24</v>
      </c>
      <c r="AE13" s="40" t="n">
        <v>1.4</v>
      </c>
      <c r="AF13" s="40" t="n">
        <v>450</v>
      </c>
      <c r="AG13" s="11">
        <f>IF($W13="","",IFERROR($AC13/$AD13,0))</f>
        <v/>
      </c>
      <c r="AH13" s="36" t="n"/>
      <c r="AI13" s="8">
        <f>IF($W13="","",IFERROR(IF(OR($X13="",$Y13="",$Z13="",$AA13="",$AB13="",$AC13="",$AD13="",$AE13="",$AF13="",$AH13=""),"Faltan datos",IF(OR($AA13&lt;=0,$AB13&lt;0,$AC13&lt;0,$AD13&lt;=0,$AE13&lt;0,$AF13&lt;0),"Revisar importes","Correcto")),"Revisar importes"))</f>
        <v/>
      </c>
    </row>
    <row r="14">
      <c r="A14" s="36" t="inlineStr">
        <is>
          <t>V-0009</t>
        </is>
      </c>
      <c r="B14" s="37" t="n">
        <v>46255</v>
      </c>
      <c r="C14" s="36" t="inlineStr">
        <is>
          <t>UT-001</t>
        </is>
      </c>
      <c r="D14" s="8">
        <f>IF($A14="","",IFERROR(VLOOKUP($C14,'Viajes'!$W$6:$AI$105,2,FALSE),""))</f>
        <v/>
      </c>
      <c r="E14" s="38" t="inlineStr">
        <is>
          <t>Almacén Norte</t>
        </is>
      </c>
      <c r="F14" s="38" t="inlineStr">
        <is>
          <t>Cliente de mayoreo</t>
        </is>
      </c>
      <c r="G14" s="38" t="inlineStr">
        <is>
          <t>Insumos de oficina</t>
        </is>
      </c>
      <c r="H14" s="39" t="n">
        <v>64</v>
      </c>
      <c r="I14" s="12">
        <f>IF($A14="","",IFERROR($H14/VLOOKUP($C14,'Viajes'!$W$6:$AI$105,5,FALSE)*VLOOKUP($C14,'Viajes'!$W$6:$AI$105,6,FALSE),0))</f>
        <v/>
      </c>
      <c r="J14" s="40" t="n">
        <v>0</v>
      </c>
      <c r="K14" s="12">
        <f>IF($A14="","",IFERROR($H14*VLOOKUP($C14,'Viajes'!$W$6:$AI$105,9,FALSE),0))</f>
        <v/>
      </c>
      <c r="L14" s="12">
        <f>IF($A14="","",IFERROR(VLOOKUP($C14,'Viajes'!$W$6:$AI$105,10,FALSE),0))</f>
        <v/>
      </c>
      <c r="M14" s="40" t="n">
        <v>0</v>
      </c>
      <c r="N14" s="40" t="n">
        <v>40</v>
      </c>
      <c r="O14" s="12">
        <f>IF($A14="","",IFERROR(VLOOKUP($C14,'Viajes'!$W$6:$AI$105,11,FALSE),0))</f>
        <v/>
      </c>
      <c r="P14" s="12">
        <f>IF($A14="","",IFERROR(SUM($I14:$O14),0))</f>
        <v/>
      </c>
      <c r="Q14" s="41">
        <f>IF($A14="","",IFERROR('Parámetros'!$B$4,0))</f>
        <v/>
      </c>
      <c r="R14" s="12">
        <f>IF($A14="","",IFERROR($P14*$Q14,0))</f>
        <v/>
      </c>
      <c r="S14" s="12">
        <f>IF($A14="","",IFERROR($P14+$R14,0))</f>
        <v/>
      </c>
      <c r="T14" s="12">
        <f>IF($A14="","",IFERROR($S14/$H14,0))</f>
        <v/>
      </c>
      <c r="U14" s="8">
        <f>IF($A14="","",IFERROR(IF(OR($B14="",$C14="",$E14="",$F14="",$H14="",NOT(ISNUMBER($H14)),$H14&lt;=0),"Faltan datos",IF($D14="","Unidad no encontrada",IF(IFERROR(VLOOKUP($C14,'Viajes'!$W$6:$AI$105,13,FALSE),"")&lt;&gt;"Correcto","Revisar unidad",IF(OR($J14&lt;0,$M14&lt;0,$N14&lt;0,$S14&lt;0),"Revisar importes","Correcto")))),"Revisar importes"))</f>
        <v/>
      </c>
      <c r="W14" s="36" t="n"/>
      <c r="X14" s="38" t="n"/>
      <c r="Y14" s="38" t="n"/>
      <c r="Z14" s="38" t="n"/>
      <c r="AA14" s="39" t="n"/>
      <c r="AB14" s="40" t="n"/>
      <c r="AC14" s="40" t="n"/>
      <c r="AD14" s="42" t="n"/>
      <c r="AE14" s="40" t="n"/>
      <c r="AF14" s="40" t="n"/>
      <c r="AG14" s="11">
        <f>IF($W14="","",IFERROR($AC14/$AD14,0))</f>
        <v/>
      </c>
      <c r="AH14" s="36" t="n"/>
      <c r="AI14" s="8">
        <f>IF($W14="","",IFERROR(IF(OR($X14="",$Y14="",$Z14="",$AA14="",$AB14="",$AC14="",$AD14="",$AE14="",$AF14="",$AH14=""),"Faltan datos",IF(OR($AA14&lt;=0,$AB14&lt;0,$AC14&lt;0,$AD14&lt;=0,$AE14&lt;0,$AF14&lt;0),"Revisar importes","Correcto")),"Revisar importes"))</f>
        <v/>
      </c>
    </row>
    <row r="15">
      <c r="A15" s="36" t="inlineStr">
        <is>
          <t>V-0010</t>
        </is>
      </c>
      <c r="B15" s="37" t="n">
        <v>46260</v>
      </c>
      <c r="C15" s="36" t="inlineStr">
        <is>
          <t>UT-003</t>
        </is>
      </c>
      <c r="D15" s="8">
        <f>IF($A15="","",IFERROR(VLOOKUP($C15,'Viajes'!$W$6:$AI$105,2,FALSE),""))</f>
        <v/>
      </c>
      <c r="E15" s="38" t="inlineStr">
        <is>
          <t>Almacén Centro</t>
        </is>
      </c>
      <c r="F15" s="38" t="inlineStr">
        <is>
          <t>Cliente zona sur</t>
        </is>
      </c>
      <c r="G15" s="38" t="inlineStr">
        <is>
          <t>Material promocional</t>
        </is>
      </c>
      <c r="H15" s="39" t="n">
        <v>148</v>
      </c>
      <c r="I15" s="12">
        <f>IF($A15="","",IFERROR($H15/VLOOKUP($C15,'Viajes'!$W$6:$AI$105,5,FALSE)*VLOOKUP($C15,'Viajes'!$W$6:$AI$105,6,FALSE),0))</f>
        <v/>
      </c>
      <c r="J15" s="40" t="n">
        <v>160</v>
      </c>
      <c r="K15" s="12">
        <f>IF($A15="","",IFERROR($H15*VLOOKUP($C15,'Viajes'!$W$6:$AI$105,9,FALSE),0))</f>
        <v/>
      </c>
      <c r="L15" s="12">
        <f>IF($A15="","",IFERROR(VLOOKUP($C15,'Viajes'!$W$6:$AI$105,10,FALSE),0))</f>
        <v/>
      </c>
      <c r="M15" s="40" t="n">
        <v>80</v>
      </c>
      <c r="N15" s="40" t="n">
        <v>0</v>
      </c>
      <c r="O15" s="12">
        <f>IF($A15="","",IFERROR(VLOOKUP($C15,'Viajes'!$W$6:$AI$105,11,FALSE),0))</f>
        <v/>
      </c>
      <c r="P15" s="12">
        <f>IF($A15="","",IFERROR(SUM($I15:$O15),0))</f>
        <v/>
      </c>
      <c r="Q15" s="41">
        <f>IF($A15="","",IFERROR('Parámetros'!$B$4,0))</f>
        <v/>
      </c>
      <c r="R15" s="12">
        <f>IF($A15="","",IFERROR($P15*$Q15,0))</f>
        <v/>
      </c>
      <c r="S15" s="12">
        <f>IF($A15="","",IFERROR($P15+$R15,0))</f>
        <v/>
      </c>
      <c r="T15" s="12">
        <f>IF($A15="","",IFERROR($S15/$H15,0))</f>
        <v/>
      </c>
      <c r="U15" s="8">
        <f>IF($A15="","",IFERROR(IF(OR($B15="",$C15="",$E15="",$F15="",$H15="",NOT(ISNUMBER($H15)),$H15&lt;=0),"Faltan datos",IF($D15="","Unidad no encontrada",IF(IFERROR(VLOOKUP($C15,'Viajes'!$W$6:$AI$105,13,FALSE),"")&lt;&gt;"Correcto","Revisar unidad",IF(OR($J15&lt;0,$M15&lt;0,$N15&lt;0,$S15&lt;0),"Revisar importes","Correcto")))),"Revisar importes"))</f>
        <v/>
      </c>
      <c r="W15" s="36" t="n"/>
      <c r="X15" s="38" t="n"/>
      <c r="Y15" s="38" t="n"/>
      <c r="Z15" s="38" t="n"/>
      <c r="AA15" s="39" t="n"/>
      <c r="AB15" s="40" t="n"/>
      <c r="AC15" s="40" t="n"/>
      <c r="AD15" s="42" t="n"/>
      <c r="AE15" s="40" t="n"/>
      <c r="AF15" s="40" t="n"/>
      <c r="AG15" s="11">
        <f>IF($W15="","",IFERROR($AC15/$AD15,0))</f>
        <v/>
      </c>
      <c r="AH15" s="36" t="n"/>
      <c r="AI15" s="8">
        <f>IF($W15="","",IFERROR(IF(OR($X15="",$Y15="",$Z15="",$AA15="",$AB15="",$AC15="",$AD15="",$AE15="",$AF15="",$AH15=""),"Faltan datos",IF(OR($AA15&lt;=0,$AB15&lt;0,$AC15&lt;0,$AD15&lt;=0,$AE15&lt;0,$AF15&lt;0),"Revisar importes","Correcto")),"Revisar importes"))</f>
        <v/>
      </c>
    </row>
    <row r="16">
      <c r="A16" s="36" t="n"/>
      <c r="B16" s="37" t="n"/>
      <c r="C16" s="36" t="n"/>
      <c r="D16" s="8">
        <f>IF($A16="","",IFERROR(VLOOKUP($C16,'Viajes'!$W$6:$AI$105,2,FALSE),""))</f>
        <v/>
      </c>
      <c r="E16" s="38" t="n"/>
      <c r="F16" s="38" t="n"/>
      <c r="G16" s="38" t="n"/>
      <c r="H16" s="39" t="n"/>
      <c r="I16" s="12">
        <f>IF($A16="","",IFERROR($H16/VLOOKUP($C16,'Viajes'!$W$6:$AI$105,5,FALSE)*VLOOKUP($C16,'Viajes'!$W$6:$AI$105,6,FALSE),0))</f>
        <v/>
      </c>
      <c r="J16" s="40" t="n"/>
      <c r="K16" s="12">
        <f>IF($A16="","",IFERROR($H16*VLOOKUP($C16,'Viajes'!$W$6:$AI$105,9,FALSE),0))</f>
        <v/>
      </c>
      <c r="L16" s="12">
        <f>IF($A16="","",IFERROR(VLOOKUP($C16,'Viajes'!$W$6:$AI$105,10,FALSE),0))</f>
        <v/>
      </c>
      <c r="M16" s="40" t="n"/>
      <c r="N16" s="40" t="n"/>
      <c r="O16" s="12">
        <f>IF($A16="","",IFERROR(VLOOKUP($C16,'Viajes'!$W$6:$AI$105,11,FALSE),0))</f>
        <v/>
      </c>
      <c r="P16" s="12">
        <f>IF($A16="","",IFERROR(SUM($I16:$O16),0))</f>
        <v/>
      </c>
      <c r="Q16" s="41">
        <f>IF($A16="","",IFERROR('Parámetros'!$B$4,0))</f>
        <v/>
      </c>
      <c r="R16" s="12">
        <f>IF($A16="","",IFERROR($P16*$Q16,0))</f>
        <v/>
      </c>
      <c r="S16" s="12">
        <f>IF($A16="","",IFERROR($P16+$R16,0))</f>
        <v/>
      </c>
      <c r="T16" s="12">
        <f>IF($A16="","",IFERROR($S16/$H16,0))</f>
        <v/>
      </c>
      <c r="U16" s="8">
        <f>IF($A16="","",IFERROR(IF(OR($B16="",$C16="",$E16="",$F16="",$H16="",NOT(ISNUMBER($H16)),$H16&lt;=0),"Faltan datos",IF($D16="","Unidad no encontrada",IF(IFERROR(VLOOKUP($C16,'Viajes'!$W$6:$AI$105,13,FALSE),"")&lt;&gt;"Correcto","Revisar unidad",IF(OR($J16&lt;0,$M16&lt;0,$N16&lt;0,$S16&lt;0),"Revisar importes","Correcto")))),"Revisar importes"))</f>
        <v/>
      </c>
      <c r="W16" s="36" t="n"/>
      <c r="X16" s="38" t="n"/>
      <c r="Y16" s="38" t="n"/>
      <c r="Z16" s="38" t="n"/>
      <c r="AA16" s="39" t="n"/>
      <c r="AB16" s="40" t="n"/>
      <c r="AC16" s="40" t="n"/>
      <c r="AD16" s="42" t="n"/>
      <c r="AE16" s="40" t="n"/>
      <c r="AF16" s="40" t="n"/>
      <c r="AG16" s="11">
        <f>IF($W16="","",IFERROR($AC16/$AD16,0))</f>
        <v/>
      </c>
      <c r="AH16" s="36" t="n"/>
      <c r="AI16" s="8">
        <f>IF($W16="","",IFERROR(IF(OR($X16="",$Y16="",$Z16="",$AA16="",$AB16="",$AC16="",$AD16="",$AE16="",$AF16="",$AH16=""),"Faltan datos",IF(OR($AA16&lt;=0,$AB16&lt;0,$AC16&lt;0,$AD16&lt;=0,$AE16&lt;0,$AF16&lt;0),"Revisar importes","Correcto")),"Revisar importes"))</f>
        <v/>
      </c>
    </row>
    <row r="17">
      <c r="A17" s="36" t="n"/>
      <c r="B17" s="37" t="n"/>
      <c r="C17" s="36" t="n"/>
      <c r="D17" s="8">
        <f>IF($A17="","",IFERROR(VLOOKUP($C17,'Viajes'!$W$6:$AI$105,2,FALSE),""))</f>
        <v/>
      </c>
      <c r="E17" s="38" t="n"/>
      <c r="F17" s="38" t="n"/>
      <c r="G17" s="38" t="n"/>
      <c r="H17" s="39" t="n"/>
      <c r="I17" s="12">
        <f>IF($A17="","",IFERROR($H17/VLOOKUP($C17,'Viajes'!$W$6:$AI$105,5,FALSE)*VLOOKUP($C17,'Viajes'!$W$6:$AI$105,6,FALSE),0))</f>
        <v/>
      </c>
      <c r="J17" s="40" t="n"/>
      <c r="K17" s="12">
        <f>IF($A17="","",IFERROR($H17*VLOOKUP($C17,'Viajes'!$W$6:$AI$105,9,FALSE),0))</f>
        <v/>
      </c>
      <c r="L17" s="12">
        <f>IF($A17="","",IFERROR(VLOOKUP($C17,'Viajes'!$W$6:$AI$105,10,FALSE),0))</f>
        <v/>
      </c>
      <c r="M17" s="40" t="n"/>
      <c r="N17" s="40" t="n"/>
      <c r="O17" s="12">
        <f>IF($A17="","",IFERROR(VLOOKUP($C17,'Viajes'!$W$6:$AI$105,11,FALSE),0))</f>
        <v/>
      </c>
      <c r="P17" s="12">
        <f>IF($A17="","",IFERROR(SUM($I17:$O17),0))</f>
        <v/>
      </c>
      <c r="Q17" s="41">
        <f>IF($A17="","",IFERROR('Parámetros'!$B$4,0))</f>
        <v/>
      </c>
      <c r="R17" s="12">
        <f>IF($A17="","",IFERROR($P17*$Q17,0))</f>
        <v/>
      </c>
      <c r="S17" s="12">
        <f>IF($A17="","",IFERROR($P17+$R17,0))</f>
        <v/>
      </c>
      <c r="T17" s="12">
        <f>IF($A17="","",IFERROR($S17/$H17,0))</f>
        <v/>
      </c>
      <c r="U17" s="8">
        <f>IF($A17="","",IFERROR(IF(OR($B17="",$C17="",$E17="",$F17="",$H17="",NOT(ISNUMBER($H17)),$H17&lt;=0),"Faltan datos",IF($D17="","Unidad no encontrada",IF(IFERROR(VLOOKUP($C17,'Viajes'!$W$6:$AI$105,13,FALSE),"")&lt;&gt;"Correcto","Revisar unidad",IF(OR($J17&lt;0,$M17&lt;0,$N17&lt;0,$S17&lt;0),"Revisar importes","Correcto")))),"Revisar importes"))</f>
        <v/>
      </c>
      <c r="W17" s="36" t="n"/>
      <c r="X17" s="38" t="n"/>
      <c r="Y17" s="38" t="n"/>
      <c r="Z17" s="38" t="n"/>
      <c r="AA17" s="39" t="n"/>
      <c r="AB17" s="40" t="n"/>
      <c r="AC17" s="40" t="n"/>
      <c r="AD17" s="42" t="n"/>
      <c r="AE17" s="40" t="n"/>
      <c r="AF17" s="40" t="n"/>
      <c r="AG17" s="11">
        <f>IF($W17="","",IFERROR($AC17/$AD17,0))</f>
        <v/>
      </c>
      <c r="AH17" s="36" t="n"/>
      <c r="AI17" s="8">
        <f>IF($W17="","",IFERROR(IF(OR($X17="",$Y17="",$Z17="",$AA17="",$AB17="",$AC17="",$AD17="",$AE17="",$AF17="",$AH17=""),"Faltan datos",IF(OR($AA17&lt;=0,$AB17&lt;0,$AC17&lt;0,$AD17&lt;=0,$AE17&lt;0,$AF17&lt;0),"Revisar importes","Correcto")),"Revisar importes"))</f>
        <v/>
      </c>
    </row>
    <row r="18">
      <c r="A18" s="36" t="n"/>
      <c r="B18" s="37" t="n"/>
      <c r="C18" s="36" t="n"/>
      <c r="D18" s="8">
        <f>IF($A18="","",IFERROR(VLOOKUP($C18,'Viajes'!$W$6:$AI$105,2,FALSE),""))</f>
        <v/>
      </c>
      <c r="E18" s="38" t="n"/>
      <c r="F18" s="38" t="n"/>
      <c r="G18" s="38" t="n"/>
      <c r="H18" s="39" t="n"/>
      <c r="I18" s="12">
        <f>IF($A18="","",IFERROR($H18/VLOOKUP($C18,'Viajes'!$W$6:$AI$105,5,FALSE)*VLOOKUP($C18,'Viajes'!$W$6:$AI$105,6,FALSE),0))</f>
        <v/>
      </c>
      <c r="J18" s="40" t="n"/>
      <c r="K18" s="12">
        <f>IF($A18="","",IFERROR($H18*VLOOKUP($C18,'Viajes'!$W$6:$AI$105,9,FALSE),0))</f>
        <v/>
      </c>
      <c r="L18" s="12">
        <f>IF($A18="","",IFERROR(VLOOKUP($C18,'Viajes'!$W$6:$AI$105,10,FALSE),0))</f>
        <v/>
      </c>
      <c r="M18" s="40" t="n"/>
      <c r="N18" s="40" t="n"/>
      <c r="O18" s="12">
        <f>IF($A18="","",IFERROR(VLOOKUP($C18,'Viajes'!$W$6:$AI$105,11,FALSE),0))</f>
        <v/>
      </c>
      <c r="P18" s="12">
        <f>IF($A18="","",IFERROR(SUM($I18:$O18),0))</f>
        <v/>
      </c>
      <c r="Q18" s="41">
        <f>IF($A18="","",IFERROR('Parámetros'!$B$4,0))</f>
        <v/>
      </c>
      <c r="R18" s="12">
        <f>IF($A18="","",IFERROR($P18*$Q18,0))</f>
        <v/>
      </c>
      <c r="S18" s="12">
        <f>IF($A18="","",IFERROR($P18+$R18,0))</f>
        <v/>
      </c>
      <c r="T18" s="12">
        <f>IF($A18="","",IFERROR($S18/$H18,0))</f>
        <v/>
      </c>
      <c r="U18" s="8">
        <f>IF($A18="","",IFERROR(IF(OR($B18="",$C18="",$E18="",$F18="",$H18="",NOT(ISNUMBER($H18)),$H18&lt;=0),"Faltan datos",IF($D18="","Unidad no encontrada",IF(IFERROR(VLOOKUP($C18,'Viajes'!$W$6:$AI$105,13,FALSE),"")&lt;&gt;"Correcto","Revisar unidad",IF(OR($J18&lt;0,$M18&lt;0,$N18&lt;0,$S18&lt;0),"Revisar importes","Correcto")))),"Revisar importes"))</f>
        <v/>
      </c>
      <c r="W18" s="36" t="n"/>
      <c r="X18" s="38" t="n"/>
      <c r="Y18" s="38" t="n"/>
      <c r="Z18" s="38" t="n"/>
      <c r="AA18" s="39" t="n"/>
      <c r="AB18" s="40" t="n"/>
      <c r="AC18" s="40" t="n"/>
      <c r="AD18" s="42" t="n"/>
      <c r="AE18" s="40" t="n"/>
      <c r="AF18" s="40" t="n"/>
      <c r="AG18" s="11">
        <f>IF($W18="","",IFERROR($AC18/$AD18,0))</f>
        <v/>
      </c>
      <c r="AH18" s="36" t="n"/>
      <c r="AI18" s="8">
        <f>IF($W18="","",IFERROR(IF(OR($X18="",$Y18="",$Z18="",$AA18="",$AB18="",$AC18="",$AD18="",$AE18="",$AF18="",$AH18=""),"Faltan datos",IF(OR($AA18&lt;=0,$AB18&lt;0,$AC18&lt;0,$AD18&lt;=0,$AE18&lt;0,$AF18&lt;0),"Revisar importes","Correcto")),"Revisar importes"))</f>
        <v/>
      </c>
    </row>
    <row r="19">
      <c r="A19" s="36" t="n"/>
      <c r="B19" s="37" t="n"/>
      <c r="C19" s="36" t="n"/>
      <c r="D19" s="8">
        <f>IF($A19="","",IFERROR(VLOOKUP($C19,'Viajes'!$W$6:$AI$105,2,FALSE),""))</f>
        <v/>
      </c>
      <c r="E19" s="38" t="n"/>
      <c r="F19" s="38" t="n"/>
      <c r="G19" s="38" t="n"/>
      <c r="H19" s="39" t="n"/>
      <c r="I19" s="12">
        <f>IF($A19="","",IFERROR($H19/VLOOKUP($C19,'Viajes'!$W$6:$AI$105,5,FALSE)*VLOOKUP($C19,'Viajes'!$W$6:$AI$105,6,FALSE),0))</f>
        <v/>
      </c>
      <c r="J19" s="40" t="n"/>
      <c r="K19" s="12">
        <f>IF($A19="","",IFERROR($H19*VLOOKUP($C19,'Viajes'!$W$6:$AI$105,9,FALSE),0))</f>
        <v/>
      </c>
      <c r="L19" s="12">
        <f>IF($A19="","",IFERROR(VLOOKUP($C19,'Viajes'!$W$6:$AI$105,10,FALSE),0))</f>
        <v/>
      </c>
      <c r="M19" s="40" t="n"/>
      <c r="N19" s="40" t="n"/>
      <c r="O19" s="12">
        <f>IF($A19="","",IFERROR(VLOOKUP($C19,'Viajes'!$W$6:$AI$105,11,FALSE),0))</f>
        <v/>
      </c>
      <c r="P19" s="12">
        <f>IF($A19="","",IFERROR(SUM($I19:$O19),0))</f>
        <v/>
      </c>
      <c r="Q19" s="41">
        <f>IF($A19="","",IFERROR('Parámetros'!$B$4,0))</f>
        <v/>
      </c>
      <c r="R19" s="12">
        <f>IF($A19="","",IFERROR($P19*$Q19,0))</f>
        <v/>
      </c>
      <c r="S19" s="12">
        <f>IF($A19="","",IFERROR($P19+$R19,0))</f>
        <v/>
      </c>
      <c r="T19" s="12">
        <f>IF($A19="","",IFERROR($S19/$H19,0))</f>
        <v/>
      </c>
      <c r="U19" s="8">
        <f>IF($A19="","",IFERROR(IF(OR($B19="",$C19="",$E19="",$F19="",$H19="",NOT(ISNUMBER($H19)),$H19&lt;=0),"Faltan datos",IF($D19="","Unidad no encontrada",IF(IFERROR(VLOOKUP($C19,'Viajes'!$W$6:$AI$105,13,FALSE),"")&lt;&gt;"Correcto","Revisar unidad",IF(OR($J19&lt;0,$M19&lt;0,$N19&lt;0,$S19&lt;0),"Revisar importes","Correcto")))),"Revisar importes"))</f>
        <v/>
      </c>
      <c r="W19" s="36" t="n"/>
      <c r="X19" s="38" t="n"/>
      <c r="Y19" s="38" t="n"/>
      <c r="Z19" s="38" t="n"/>
      <c r="AA19" s="39" t="n"/>
      <c r="AB19" s="40" t="n"/>
      <c r="AC19" s="40" t="n"/>
      <c r="AD19" s="42" t="n"/>
      <c r="AE19" s="40" t="n"/>
      <c r="AF19" s="40" t="n"/>
      <c r="AG19" s="11">
        <f>IF($W19="","",IFERROR($AC19/$AD19,0))</f>
        <v/>
      </c>
      <c r="AH19" s="36" t="n"/>
      <c r="AI19" s="8">
        <f>IF($W19="","",IFERROR(IF(OR($X19="",$Y19="",$Z19="",$AA19="",$AB19="",$AC19="",$AD19="",$AE19="",$AF19="",$AH19=""),"Faltan datos",IF(OR($AA19&lt;=0,$AB19&lt;0,$AC19&lt;0,$AD19&lt;=0,$AE19&lt;0,$AF19&lt;0),"Revisar importes","Correcto")),"Revisar importes"))</f>
        <v/>
      </c>
    </row>
    <row r="20">
      <c r="A20" s="36" t="n"/>
      <c r="B20" s="37" t="n"/>
      <c r="C20" s="36" t="n"/>
      <c r="D20" s="8">
        <f>IF($A20="","",IFERROR(VLOOKUP($C20,'Viajes'!$W$6:$AI$105,2,FALSE),""))</f>
        <v/>
      </c>
      <c r="E20" s="38" t="n"/>
      <c r="F20" s="38" t="n"/>
      <c r="G20" s="38" t="n"/>
      <c r="H20" s="39" t="n"/>
      <c r="I20" s="12">
        <f>IF($A20="","",IFERROR($H20/VLOOKUP($C20,'Viajes'!$W$6:$AI$105,5,FALSE)*VLOOKUP($C20,'Viajes'!$W$6:$AI$105,6,FALSE),0))</f>
        <v/>
      </c>
      <c r="J20" s="40" t="n"/>
      <c r="K20" s="12">
        <f>IF($A20="","",IFERROR($H20*VLOOKUP($C20,'Viajes'!$W$6:$AI$105,9,FALSE),0))</f>
        <v/>
      </c>
      <c r="L20" s="12">
        <f>IF($A20="","",IFERROR(VLOOKUP($C20,'Viajes'!$W$6:$AI$105,10,FALSE),0))</f>
        <v/>
      </c>
      <c r="M20" s="40" t="n"/>
      <c r="N20" s="40" t="n"/>
      <c r="O20" s="12">
        <f>IF($A20="","",IFERROR(VLOOKUP($C20,'Viajes'!$W$6:$AI$105,11,FALSE),0))</f>
        <v/>
      </c>
      <c r="P20" s="12">
        <f>IF($A20="","",IFERROR(SUM($I20:$O20),0))</f>
        <v/>
      </c>
      <c r="Q20" s="41">
        <f>IF($A20="","",IFERROR('Parámetros'!$B$4,0))</f>
        <v/>
      </c>
      <c r="R20" s="12">
        <f>IF($A20="","",IFERROR($P20*$Q20,0))</f>
        <v/>
      </c>
      <c r="S20" s="12">
        <f>IF($A20="","",IFERROR($P20+$R20,0))</f>
        <v/>
      </c>
      <c r="T20" s="12">
        <f>IF($A20="","",IFERROR($S20/$H20,0))</f>
        <v/>
      </c>
      <c r="U20" s="8">
        <f>IF($A20="","",IFERROR(IF(OR($B20="",$C20="",$E20="",$F20="",$H20="",NOT(ISNUMBER($H20)),$H20&lt;=0),"Faltan datos",IF($D20="","Unidad no encontrada",IF(IFERROR(VLOOKUP($C20,'Viajes'!$W$6:$AI$105,13,FALSE),"")&lt;&gt;"Correcto","Revisar unidad",IF(OR($J20&lt;0,$M20&lt;0,$N20&lt;0,$S20&lt;0),"Revisar importes","Correcto")))),"Revisar importes"))</f>
        <v/>
      </c>
      <c r="W20" s="36" t="n"/>
      <c r="X20" s="38" t="n"/>
      <c r="Y20" s="38" t="n"/>
      <c r="Z20" s="38" t="n"/>
      <c r="AA20" s="39" t="n"/>
      <c r="AB20" s="40" t="n"/>
      <c r="AC20" s="40" t="n"/>
      <c r="AD20" s="42" t="n"/>
      <c r="AE20" s="40" t="n"/>
      <c r="AF20" s="40" t="n"/>
      <c r="AG20" s="11">
        <f>IF($W20="","",IFERROR($AC20/$AD20,0))</f>
        <v/>
      </c>
      <c r="AH20" s="36" t="n"/>
      <c r="AI20" s="8">
        <f>IF($W20="","",IFERROR(IF(OR($X20="",$Y20="",$Z20="",$AA20="",$AB20="",$AC20="",$AD20="",$AE20="",$AF20="",$AH20=""),"Faltan datos",IF(OR($AA20&lt;=0,$AB20&lt;0,$AC20&lt;0,$AD20&lt;=0,$AE20&lt;0,$AF20&lt;0),"Revisar importes","Correcto")),"Revisar importes"))</f>
        <v/>
      </c>
    </row>
    <row r="21">
      <c r="A21" s="36" t="n"/>
      <c r="B21" s="37" t="n"/>
      <c r="C21" s="36" t="n"/>
      <c r="D21" s="8">
        <f>IF($A21="","",IFERROR(VLOOKUP($C21,'Viajes'!$W$6:$AI$105,2,FALSE),""))</f>
        <v/>
      </c>
      <c r="E21" s="38" t="n"/>
      <c r="F21" s="38" t="n"/>
      <c r="G21" s="38" t="n"/>
      <c r="H21" s="39" t="n"/>
      <c r="I21" s="12">
        <f>IF($A21="","",IFERROR($H21/VLOOKUP($C21,'Viajes'!$W$6:$AI$105,5,FALSE)*VLOOKUP($C21,'Viajes'!$W$6:$AI$105,6,FALSE),0))</f>
        <v/>
      </c>
      <c r="J21" s="40" t="n"/>
      <c r="K21" s="12">
        <f>IF($A21="","",IFERROR($H21*VLOOKUP($C21,'Viajes'!$W$6:$AI$105,9,FALSE),0))</f>
        <v/>
      </c>
      <c r="L21" s="12">
        <f>IF($A21="","",IFERROR(VLOOKUP($C21,'Viajes'!$W$6:$AI$105,10,FALSE),0))</f>
        <v/>
      </c>
      <c r="M21" s="40" t="n"/>
      <c r="N21" s="40" t="n"/>
      <c r="O21" s="12">
        <f>IF($A21="","",IFERROR(VLOOKUP($C21,'Viajes'!$W$6:$AI$105,11,FALSE),0))</f>
        <v/>
      </c>
      <c r="P21" s="12">
        <f>IF($A21="","",IFERROR(SUM($I21:$O21),0))</f>
        <v/>
      </c>
      <c r="Q21" s="41">
        <f>IF($A21="","",IFERROR('Parámetros'!$B$4,0))</f>
        <v/>
      </c>
      <c r="R21" s="12">
        <f>IF($A21="","",IFERROR($P21*$Q21,0))</f>
        <v/>
      </c>
      <c r="S21" s="12">
        <f>IF($A21="","",IFERROR($P21+$R21,0))</f>
        <v/>
      </c>
      <c r="T21" s="12">
        <f>IF($A21="","",IFERROR($S21/$H21,0))</f>
        <v/>
      </c>
      <c r="U21" s="8">
        <f>IF($A21="","",IFERROR(IF(OR($B21="",$C21="",$E21="",$F21="",$H21="",NOT(ISNUMBER($H21)),$H21&lt;=0),"Faltan datos",IF($D21="","Unidad no encontrada",IF(IFERROR(VLOOKUP($C21,'Viajes'!$W$6:$AI$105,13,FALSE),"")&lt;&gt;"Correcto","Revisar unidad",IF(OR($J21&lt;0,$M21&lt;0,$N21&lt;0,$S21&lt;0),"Revisar importes","Correcto")))),"Revisar importes"))</f>
        <v/>
      </c>
      <c r="W21" s="36" t="n"/>
      <c r="X21" s="38" t="n"/>
      <c r="Y21" s="38" t="n"/>
      <c r="Z21" s="38" t="n"/>
      <c r="AA21" s="39" t="n"/>
      <c r="AB21" s="40" t="n"/>
      <c r="AC21" s="40" t="n"/>
      <c r="AD21" s="42" t="n"/>
      <c r="AE21" s="40" t="n"/>
      <c r="AF21" s="40" t="n"/>
      <c r="AG21" s="11">
        <f>IF($W21="","",IFERROR($AC21/$AD21,0))</f>
        <v/>
      </c>
      <c r="AH21" s="36" t="n"/>
      <c r="AI21" s="8">
        <f>IF($W21="","",IFERROR(IF(OR($X21="",$Y21="",$Z21="",$AA21="",$AB21="",$AC21="",$AD21="",$AE21="",$AF21="",$AH21=""),"Faltan datos",IF(OR($AA21&lt;=0,$AB21&lt;0,$AC21&lt;0,$AD21&lt;=0,$AE21&lt;0,$AF21&lt;0),"Revisar importes","Correcto")),"Revisar importes"))</f>
        <v/>
      </c>
    </row>
    <row r="22">
      <c r="A22" s="36" t="n"/>
      <c r="B22" s="37" t="n"/>
      <c r="C22" s="36" t="n"/>
      <c r="D22" s="8">
        <f>IF($A22="","",IFERROR(VLOOKUP($C22,'Viajes'!$W$6:$AI$105,2,FALSE),""))</f>
        <v/>
      </c>
      <c r="E22" s="38" t="n"/>
      <c r="F22" s="38" t="n"/>
      <c r="G22" s="38" t="n"/>
      <c r="H22" s="39" t="n"/>
      <c r="I22" s="12">
        <f>IF($A22="","",IFERROR($H22/VLOOKUP($C22,'Viajes'!$W$6:$AI$105,5,FALSE)*VLOOKUP($C22,'Viajes'!$W$6:$AI$105,6,FALSE),0))</f>
        <v/>
      </c>
      <c r="J22" s="40" t="n"/>
      <c r="K22" s="12">
        <f>IF($A22="","",IFERROR($H22*VLOOKUP($C22,'Viajes'!$W$6:$AI$105,9,FALSE),0))</f>
        <v/>
      </c>
      <c r="L22" s="12">
        <f>IF($A22="","",IFERROR(VLOOKUP($C22,'Viajes'!$W$6:$AI$105,10,FALSE),0))</f>
        <v/>
      </c>
      <c r="M22" s="40" t="n"/>
      <c r="N22" s="40" t="n"/>
      <c r="O22" s="12">
        <f>IF($A22="","",IFERROR(VLOOKUP($C22,'Viajes'!$W$6:$AI$105,11,FALSE),0))</f>
        <v/>
      </c>
      <c r="P22" s="12">
        <f>IF($A22="","",IFERROR(SUM($I22:$O22),0))</f>
        <v/>
      </c>
      <c r="Q22" s="41">
        <f>IF($A22="","",IFERROR('Parámetros'!$B$4,0))</f>
        <v/>
      </c>
      <c r="R22" s="12">
        <f>IF($A22="","",IFERROR($P22*$Q22,0))</f>
        <v/>
      </c>
      <c r="S22" s="12">
        <f>IF($A22="","",IFERROR($P22+$R22,0))</f>
        <v/>
      </c>
      <c r="T22" s="12">
        <f>IF($A22="","",IFERROR($S22/$H22,0))</f>
        <v/>
      </c>
      <c r="U22" s="8">
        <f>IF($A22="","",IFERROR(IF(OR($B22="",$C22="",$E22="",$F22="",$H22="",NOT(ISNUMBER($H22)),$H22&lt;=0),"Faltan datos",IF($D22="","Unidad no encontrada",IF(IFERROR(VLOOKUP($C22,'Viajes'!$W$6:$AI$105,13,FALSE),"")&lt;&gt;"Correcto","Revisar unidad",IF(OR($J22&lt;0,$M22&lt;0,$N22&lt;0,$S22&lt;0),"Revisar importes","Correcto")))),"Revisar importes"))</f>
        <v/>
      </c>
      <c r="W22" s="36" t="n"/>
      <c r="X22" s="38" t="n"/>
      <c r="Y22" s="38" t="n"/>
      <c r="Z22" s="38" t="n"/>
      <c r="AA22" s="39" t="n"/>
      <c r="AB22" s="40" t="n"/>
      <c r="AC22" s="40" t="n"/>
      <c r="AD22" s="42" t="n"/>
      <c r="AE22" s="40" t="n"/>
      <c r="AF22" s="40" t="n"/>
      <c r="AG22" s="11">
        <f>IF($W22="","",IFERROR($AC22/$AD22,0))</f>
        <v/>
      </c>
      <c r="AH22" s="36" t="n"/>
      <c r="AI22" s="8">
        <f>IF($W22="","",IFERROR(IF(OR($X22="",$Y22="",$Z22="",$AA22="",$AB22="",$AC22="",$AD22="",$AE22="",$AF22="",$AH22=""),"Faltan datos",IF(OR($AA22&lt;=0,$AB22&lt;0,$AC22&lt;0,$AD22&lt;=0,$AE22&lt;0,$AF22&lt;0),"Revisar importes","Correcto")),"Revisar importes"))</f>
        <v/>
      </c>
    </row>
    <row r="23">
      <c r="A23" s="36" t="n"/>
      <c r="B23" s="37" t="n"/>
      <c r="C23" s="36" t="n"/>
      <c r="D23" s="8">
        <f>IF($A23="","",IFERROR(VLOOKUP($C23,'Viajes'!$W$6:$AI$105,2,FALSE),""))</f>
        <v/>
      </c>
      <c r="E23" s="38" t="n"/>
      <c r="F23" s="38" t="n"/>
      <c r="G23" s="38" t="n"/>
      <c r="H23" s="39" t="n"/>
      <c r="I23" s="12">
        <f>IF($A23="","",IFERROR($H23/VLOOKUP($C23,'Viajes'!$W$6:$AI$105,5,FALSE)*VLOOKUP($C23,'Viajes'!$W$6:$AI$105,6,FALSE),0))</f>
        <v/>
      </c>
      <c r="J23" s="40" t="n"/>
      <c r="K23" s="12">
        <f>IF($A23="","",IFERROR($H23*VLOOKUP($C23,'Viajes'!$W$6:$AI$105,9,FALSE),0))</f>
        <v/>
      </c>
      <c r="L23" s="12">
        <f>IF($A23="","",IFERROR(VLOOKUP($C23,'Viajes'!$W$6:$AI$105,10,FALSE),0))</f>
        <v/>
      </c>
      <c r="M23" s="40" t="n"/>
      <c r="N23" s="40" t="n"/>
      <c r="O23" s="12">
        <f>IF($A23="","",IFERROR(VLOOKUP($C23,'Viajes'!$W$6:$AI$105,11,FALSE),0))</f>
        <v/>
      </c>
      <c r="P23" s="12">
        <f>IF($A23="","",IFERROR(SUM($I23:$O23),0))</f>
        <v/>
      </c>
      <c r="Q23" s="41">
        <f>IF($A23="","",IFERROR('Parámetros'!$B$4,0))</f>
        <v/>
      </c>
      <c r="R23" s="12">
        <f>IF($A23="","",IFERROR($P23*$Q23,0))</f>
        <v/>
      </c>
      <c r="S23" s="12">
        <f>IF($A23="","",IFERROR($P23+$R23,0))</f>
        <v/>
      </c>
      <c r="T23" s="12">
        <f>IF($A23="","",IFERROR($S23/$H23,0))</f>
        <v/>
      </c>
      <c r="U23" s="8">
        <f>IF($A23="","",IFERROR(IF(OR($B23="",$C23="",$E23="",$F23="",$H23="",NOT(ISNUMBER($H23)),$H23&lt;=0),"Faltan datos",IF($D23="","Unidad no encontrada",IF(IFERROR(VLOOKUP($C23,'Viajes'!$W$6:$AI$105,13,FALSE),"")&lt;&gt;"Correcto","Revisar unidad",IF(OR($J23&lt;0,$M23&lt;0,$N23&lt;0,$S23&lt;0),"Revisar importes","Correcto")))),"Revisar importes"))</f>
        <v/>
      </c>
      <c r="W23" s="36" t="n"/>
      <c r="X23" s="38" t="n"/>
      <c r="Y23" s="38" t="n"/>
      <c r="Z23" s="38" t="n"/>
      <c r="AA23" s="39" t="n"/>
      <c r="AB23" s="40" t="n"/>
      <c r="AC23" s="40" t="n"/>
      <c r="AD23" s="42" t="n"/>
      <c r="AE23" s="40" t="n"/>
      <c r="AF23" s="40" t="n"/>
      <c r="AG23" s="11">
        <f>IF($W23="","",IFERROR($AC23/$AD23,0))</f>
        <v/>
      </c>
      <c r="AH23" s="36" t="n"/>
      <c r="AI23" s="8">
        <f>IF($W23="","",IFERROR(IF(OR($X23="",$Y23="",$Z23="",$AA23="",$AB23="",$AC23="",$AD23="",$AE23="",$AF23="",$AH23=""),"Faltan datos",IF(OR($AA23&lt;=0,$AB23&lt;0,$AC23&lt;0,$AD23&lt;=0,$AE23&lt;0,$AF23&lt;0),"Revisar importes","Correcto")),"Revisar importes"))</f>
        <v/>
      </c>
    </row>
    <row r="24">
      <c r="A24" s="36" t="n"/>
      <c r="B24" s="37" t="n"/>
      <c r="C24" s="36" t="n"/>
      <c r="D24" s="8">
        <f>IF($A24="","",IFERROR(VLOOKUP($C24,'Viajes'!$W$6:$AI$105,2,FALSE),""))</f>
        <v/>
      </c>
      <c r="E24" s="38" t="n"/>
      <c r="F24" s="38" t="n"/>
      <c r="G24" s="38" t="n"/>
      <c r="H24" s="39" t="n"/>
      <c r="I24" s="12">
        <f>IF($A24="","",IFERROR($H24/VLOOKUP($C24,'Viajes'!$W$6:$AI$105,5,FALSE)*VLOOKUP($C24,'Viajes'!$W$6:$AI$105,6,FALSE),0))</f>
        <v/>
      </c>
      <c r="J24" s="40" t="n"/>
      <c r="K24" s="12">
        <f>IF($A24="","",IFERROR($H24*VLOOKUP($C24,'Viajes'!$W$6:$AI$105,9,FALSE),0))</f>
        <v/>
      </c>
      <c r="L24" s="12">
        <f>IF($A24="","",IFERROR(VLOOKUP($C24,'Viajes'!$W$6:$AI$105,10,FALSE),0))</f>
        <v/>
      </c>
      <c r="M24" s="40" t="n"/>
      <c r="N24" s="40" t="n"/>
      <c r="O24" s="12">
        <f>IF($A24="","",IFERROR(VLOOKUP($C24,'Viajes'!$W$6:$AI$105,11,FALSE),0))</f>
        <v/>
      </c>
      <c r="P24" s="12">
        <f>IF($A24="","",IFERROR(SUM($I24:$O24),0))</f>
        <v/>
      </c>
      <c r="Q24" s="41">
        <f>IF($A24="","",IFERROR('Parámetros'!$B$4,0))</f>
        <v/>
      </c>
      <c r="R24" s="12">
        <f>IF($A24="","",IFERROR($P24*$Q24,0))</f>
        <v/>
      </c>
      <c r="S24" s="12">
        <f>IF($A24="","",IFERROR($P24+$R24,0))</f>
        <v/>
      </c>
      <c r="T24" s="12">
        <f>IF($A24="","",IFERROR($S24/$H24,0))</f>
        <v/>
      </c>
      <c r="U24" s="8">
        <f>IF($A24="","",IFERROR(IF(OR($B24="",$C24="",$E24="",$F24="",$H24="",NOT(ISNUMBER($H24)),$H24&lt;=0),"Faltan datos",IF($D24="","Unidad no encontrada",IF(IFERROR(VLOOKUP($C24,'Viajes'!$W$6:$AI$105,13,FALSE),"")&lt;&gt;"Correcto","Revisar unidad",IF(OR($J24&lt;0,$M24&lt;0,$N24&lt;0,$S24&lt;0),"Revisar importes","Correcto")))),"Revisar importes"))</f>
        <v/>
      </c>
      <c r="W24" s="36" t="n"/>
      <c r="X24" s="38" t="n"/>
      <c r="Y24" s="38" t="n"/>
      <c r="Z24" s="38" t="n"/>
      <c r="AA24" s="39" t="n"/>
      <c r="AB24" s="40" t="n"/>
      <c r="AC24" s="40" t="n"/>
      <c r="AD24" s="42" t="n"/>
      <c r="AE24" s="40" t="n"/>
      <c r="AF24" s="40" t="n"/>
      <c r="AG24" s="11">
        <f>IF($W24="","",IFERROR($AC24/$AD24,0))</f>
        <v/>
      </c>
      <c r="AH24" s="36" t="n"/>
      <c r="AI24" s="8">
        <f>IF($W24="","",IFERROR(IF(OR($X24="",$Y24="",$Z24="",$AA24="",$AB24="",$AC24="",$AD24="",$AE24="",$AF24="",$AH24=""),"Faltan datos",IF(OR($AA24&lt;=0,$AB24&lt;0,$AC24&lt;0,$AD24&lt;=0,$AE24&lt;0,$AF24&lt;0),"Revisar importes","Correcto")),"Revisar importes"))</f>
        <v/>
      </c>
    </row>
    <row r="25">
      <c r="A25" s="36" t="n"/>
      <c r="B25" s="37" t="n"/>
      <c r="C25" s="36" t="n"/>
      <c r="D25" s="8">
        <f>IF($A25="","",IFERROR(VLOOKUP($C25,'Viajes'!$W$6:$AI$105,2,FALSE),""))</f>
        <v/>
      </c>
      <c r="E25" s="38" t="n"/>
      <c r="F25" s="38" t="n"/>
      <c r="G25" s="38" t="n"/>
      <c r="H25" s="39" t="n"/>
      <c r="I25" s="12">
        <f>IF($A25="","",IFERROR($H25/VLOOKUP($C25,'Viajes'!$W$6:$AI$105,5,FALSE)*VLOOKUP($C25,'Viajes'!$W$6:$AI$105,6,FALSE),0))</f>
        <v/>
      </c>
      <c r="J25" s="40" t="n"/>
      <c r="K25" s="12">
        <f>IF($A25="","",IFERROR($H25*VLOOKUP($C25,'Viajes'!$W$6:$AI$105,9,FALSE),0))</f>
        <v/>
      </c>
      <c r="L25" s="12">
        <f>IF($A25="","",IFERROR(VLOOKUP($C25,'Viajes'!$W$6:$AI$105,10,FALSE),0))</f>
        <v/>
      </c>
      <c r="M25" s="40" t="n"/>
      <c r="N25" s="40" t="n"/>
      <c r="O25" s="12">
        <f>IF($A25="","",IFERROR(VLOOKUP($C25,'Viajes'!$W$6:$AI$105,11,FALSE),0))</f>
        <v/>
      </c>
      <c r="P25" s="12">
        <f>IF($A25="","",IFERROR(SUM($I25:$O25),0))</f>
        <v/>
      </c>
      <c r="Q25" s="41">
        <f>IF($A25="","",IFERROR('Parámetros'!$B$4,0))</f>
        <v/>
      </c>
      <c r="R25" s="12">
        <f>IF($A25="","",IFERROR($P25*$Q25,0))</f>
        <v/>
      </c>
      <c r="S25" s="12">
        <f>IF($A25="","",IFERROR($P25+$R25,0))</f>
        <v/>
      </c>
      <c r="T25" s="12">
        <f>IF($A25="","",IFERROR($S25/$H25,0))</f>
        <v/>
      </c>
      <c r="U25" s="8">
        <f>IF($A25="","",IFERROR(IF(OR($B25="",$C25="",$E25="",$F25="",$H25="",NOT(ISNUMBER($H25)),$H25&lt;=0),"Faltan datos",IF($D25="","Unidad no encontrada",IF(IFERROR(VLOOKUP($C25,'Viajes'!$W$6:$AI$105,13,FALSE),"")&lt;&gt;"Correcto","Revisar unidad",IF(OR($J25&lt;0,$M25&lt;0,$N25&lt;0,$S25&lt;0),"Revisar importes","Correcto")))),"Revisar importes"))</f>
        <v/>
      </c>
      <c r="W25" s="36" t="n"/>
      <c r="X25" s="38" t="n"/>
      <c r="Y25" s="38" t="n"/>
      <c r="Z25" s="38" t="n"/>
      <c r="AA25" s="39" t="n"/>
      <c r="AB25" s="40" t="n"/>
      <c r="AC25" s="40" t="n"/>
      <c r="AD25" s="42" t="n"/>
      <c r="AE25" s="40" t="n"/>
      <c r="AF25" s="40" t="n"/>
      <c r="AG25" s="11">
        <f>IF($W25="","",IFERROR($AC25/$AD25,0))</f>
        <v/>
      </c>
      <c r="AH25" s="36" t="n"/>
      <c r="AI25" s="8">
        <f>IF($W25="","",IFERROR(IF(OR($X25="",$Y25="",$Z25="",$AA25="",$AB25="",$AC25="",$AD25="",$AE25="",$AF25="",$AH25=""),"Faltan datos",IF(OR($AA25&lt;=0,$AB25&lt;0,$AC25&lt;0,$AD25&lt;=0,$AE25&lt;0,$AF25&lt;0),"Revisar importes","Correcto")),"Revisar importes"))</f>
        <v/>
      </c>
    </row>
    <row r="26">
      <c r="A26" s="36" t="n"/>
      <c r="B26" s="37" t="n"/>
      <c r="C26" s="36" t="n"/>
      <c r="D26" s="8">
        <f>IF($A26="","",IFERROR(VLOOKUP($C26,'Viajes'!$W$6:$AI$105,2,FALSE),""))</f>
        <v/>
      </c>
      <c r="E26" s="38" t="n"/>
      <c r="F26" s="38" t="n"/>
      <c r="G26" s="38" t="n"/>
      <c r="H26" s="39" t="n"/>
      <c r="I26" s="12">
        <f>IF($A26="","",IFERROR($H26/VLOOKUP($C26,'Viajes'!$W$6:$AI$105,5,FALSE)*VLOOKUP($C26,'Viajes'!$W$6:$AI$105,6,FALSE),0))</f>
        <v/>
      </c>
      <c r="J26" s="40" t="n"/>
      <c r="K26" s="12">
        <f>IF($A26="","",IFERROR($H26*VLOOKUP($C26,'Viajes'!$W$6:$AI$105,9,FALSE),0))</f>
        <v/>
      </c>
      <c r="L26" s="12">
        <f>IF($A26="","",IFERROR(VLOOKUP($C26,'Viajes'!$W$6:$AI$105,10,FALSE),0))</f>
        <v/>
      </c>
      <c r="M26" s="40" t="n"/>
      <c r="N26" s="40" t="n"/>
      <c r="O26" s="12">
        <f>IF($A26="","",IFERROR(VLOOKUP($C26,'Viajes'!$W$6:$AI$105,11,FALSE),0))</f>
        <v/>
      </c>
      <c r="P26" s="12">
        <f>IF($A26="","",IFERROR(SUM($I26:$O26),0))</f>
        <v/>
      </c>
      <c r="Q26" s="41">
        <f>IF($A26="","",IFERROR('Parámetros'!$B$4,0))</f>
        <v/>
      </c>
      <c r="R26" s="12">
        <f>IF($A26="","",IFERROR($P26*$Q26,0))</f>
        <v/>
      </c>
      <c r="S26" s="12">
        <f>IF($A26="","",IFERROR($P26+$R26,0))</f>
        <v/>
      </c>
      <c r="T26" s="12">
        <f>IF($A26="","",IFERROR($S26/$H26,0))</f>
        <v/>
      </c>
      <c r="U26" s="8">
        <f>IF($A26="","",IFERROR(IF(OR($B26="",$C26="",$E26="",$F26="",$H26="",NOT(ISNUMBER($H26)),$H26&lt;=0),"Faltan datos",IF($D26="","Unidad no encontrada",IF(IFERROR(VLOOKUP($C26,'Viajes'!$W$6:$AI$105,13,FALSE),"")&lt;&gt;"Correcto","Revisar unidad",IF(OR($J26&lt;0,$M26&lt;0,$N26&lt;0,$S26&lt;0),"Revisar importes","Correcto")))),"Revisar importes"))</f>
        <v/>
      </c>
      <c r="W26" s="36" t="n"/>
      <c r="X26" s="38" t="n"/>
      <c r="Y26" s="38" t="n"/>
      <c r="Z26" s="38" t="n"/>
      <c r="AA26" s="39" t="n"/>
      <c r="AB26" s="40" t="n"/>
      <c r="AC26" s="40" t="n"/>
      <c r="AD26" s="42" t="n"/>
      <c r="AE26" s="40" t="n"/>
      <c r="AF26" s="40" t="n"/>
      <c r="AG26" s="11">
        <f>IF($W26="","",IFERROR($AC26/$AD26,0))</f>
        <v/>
      </c>
      <c r="AH26" s="36" t="n"/>
      <c r="AI26" s="8">
        <f>IF($W26="","",IFERROR(IF(OR($X26="",$Y26="",$Z26="",$AA26="",$AB26="",$AC26="",$AD26="",$AE26="",$AF26="",$AH26=""),"Faltan datos",IF(OR($AA26&lt;=0,$AB26&lt;0,$AC26&lt;0,$AD26&lt;=0,$AE26&lt;0,$AF26&lt;0),"Revisar importes","Correcto")),"Revisar importes"))</f>
        <v/>
      </c>
    </row>
    <row r="27">
      <c r="A27" s="36" t="n"/>
      <c r="B27" s="37" t="n"/>
      <c r="C27" s="36" t="n"/>
      <c r="D27" s="8">
        <f>IF($A27="","",IFERROR(VLOOKUP($C27,'Viajes'!$W$6:$AI$105,2,FALSE),""))</f>
        <v/>
      </c>
      <c r="E27" s="38" t="n"/>
      <c r="F27" s="38" t="n"/>
      <c r="G27" s="38" t="n"/>
      <c r="H27" s="39" t="n"/>
      <c r="I27" s="12">
        <f>IF($A27="","",IFERROR($H27/VLOOKUP($C27,'Viajes'!$W$6:$AI$105,5,FALSE)*VLOOKUP($C27,'Viajes'!$W$6:$AI$105,6,FALSE),0))</f>
        <v/>
      </c>
      <c r="J27" s="40" t="n"/>
      <c r="K27" s="12">
        <f>IF($A27="","",IFERROR($H27*VLOOKUP($C27,'Viajes'!$W$6:$AI$105,9,FALSE),0))</f>
        <v/>
      </c>
      <c r="L27" s="12">
        <f>IF($A27="","",IFERROR(VLOOKUP($C27,'Viajes'!$W$6:$AI$105,10,FALSE),0))</f>
        <v/>
      </c>
      <c r="M27" s="40" t="n"/>
      <c r="N27" s="40" t="n"/>
      <c r="O27" s="12">
        <f>IF($A27="","",IFERROR(VLOOKUP($C27,'Viajes'!$W$6:$AI$105,11,FALSE),0))</f>
        <v/>
      </c>
      <c r="P27" s="12">
        <f>IF($A27="","",IFERROR(SUM($I27:$O27),0))</f>
        <v/>
      </c>
      <c r="Q27" s="41">
        <f>IF($A27="","",IFERROR('Parámetros'!$B$4,0))</f>
        <v/>
      </c>
      <c r="R27" s="12">
        <f>IF($A27="","",IFERROR($P27*$Q27,0))</f>
        <v/>
      </c>
      <c r="S27" s="12">
        <f>IF($A27="","",IFERROR($P27+$R27,0))</f>
        <v/>
      </c>
      <c r="T27" s="12">
        <f>IF($A27="","",IFERROR($S27/$H27,0))</f>
        <v/>
      </c>
      <c r="U27" s="8">
        <f>IF($A27="","",IFERROR(IF(OR($B27="",$C27="",$E27="",$F27="",$H27="",NOT(ISNUMBER($H27)),$H27&lt;=0),"Faltan datos",IF($D27="","Unidad no encontrada",IF(IFERROR(VLOOKUP($C27,'Viajes'!$W$6:$AI$105,13,FALSE),"")&lt;&gt;"Correcto","Revisar unidad",IF(OR($J27&lt;0,$M27&lt;0,$N27&lt;0,$S27&lt;0),"Revisar importes","Correcto")))),"Revisar importes"))</f>
        <v/>
      </c>
      <c r="W27" s="36" t="n"/>
      <c r="X27" s="38" t="n"/>
      <c r="Y27" s="38" t="n"/>
      <c r="Z27" s="38" t="n"/>
      <c r="AA27" s="39" t="n"/>
      <c r="AB27" s="40" t="n"/>
      <c r="AC27" s="40" t="n"/>
      <c r="AD27" s="42" t="n"/>
      <c r="AE27" s="40" t="n"/>
      <c r="AF27" s="40" t="n"/>
      <c r="AG27" s="11">
        <f>IF($W27="","",IFERROR($AC27/$AD27,0))</f>
        <v/>
      </c>
      <c r="AH27" s="36" t="n"/>
      <c r="AI27" s="8">
        <f>IF($W27="","",IFERROR(IF(OR($X27="",$Y27="",$Z27="",$AA27="",$AB27="",$AC27="",$AD27="",$AE27="",$AF27="",$AH27=""),"Faltan datos",IF(OR($AA27&lt;=0,$AB27&lt;0,$AC27&lt;0,$AD27&lt;=0,$AE27&lt;0,$AF27&lt;0),"Revisar importes","Correcto")),"Revisar importes"))</f>
        <v/>
      </c>
    </row>
    <row r="28">
      <c r="A28" s="36" t="n"/>
      <c r="B28" s="37" t="n"/>
      <c r="C28" s="36" t="n"/>
      <c r="D28" s="8">
        <f>IF($A28="","",IFERROR(VLOOKUP($C28,'Viajes'!$W$6:$AI$105,2,FALSE),""))</f>
        <v/>
      </c>
      <c r="E28" s="38" t="n"/>
      <c r="F28" s="38" t="n"/>
      <c r="G28" s="38" t="n"/>
      <c r="H28" s="39" t="n"/>
      <c r="I28" s="12">
        <f>IF($A28="","",IFERROR($H28/VLOOKUP($C28,'Viajes'!$W$6:$AI$105,5,FALSE)*VLOOKUP($C28,'Viajes'!$W$6:$AI$105,6,FALSE),0))</f>
        <v/>
      </c>
      <c r="J28" s="40" t="n"/>
      <c r="K28" s="12">
        <f>IF($A28="","",IFERROR($H28*VLOOKUP($C28,'Viajes'!$W$6:$AI$105,9,FALSE),0))</f>
        <v/>
      </c>
      <c r="L28" s="12">
        <f>IF($A28="","",IFERROR(VLOOKUP($C28,'Viajes'!$W$6:$AI$105,10,FALSE),0))</f>
        <v/>
      </c>
      <c r="M28" s="40" t="n"/>
      <c r="N28" s="40" t="n"/>
      <c r="O28" s="12">
        <f>IF($A28="","",IFERROR(VLOOKUP($C28,'Viajes'!$W$6:$AI$105,11,FALSE),0))</f>
        <v/>
      </c>
      <c r="P28" s="12">
        <f>IF($A28="","",IFERROR(SUM($I28:$O28),0))</f>
        <v/>
      </c>
      <c r="Q28" s="41">
        <f>IF($A28="","",IFERROR('Parámetros'!$B$4,0))</f>
        <v/>
      </c>
      <c r="R28" s="12">
        <f>IF($A28="","",IFERROR($P28*$Q28,0))</f>
        <v/>
      </c>
      <c r="S28" s="12">
        <f>IF($A28="","",IFERROR($P28+$R28,0))</f>
        <v/>
      </c>
      <c r="T28" s="12">
        <f>IF($A28="","",IFERROR($S28/$H28,0))</f>
        <v/>
      </c>
      <c r="U28" s="8">
        <f>IF($A28="","",IFERROR(IF(OR($B28="",$C28="",$E28="",$F28="",$H28="",NOT(ISNUMBER($H28)),$H28&lt;=0),"Faltan datos",IF($D28="","Unidad no encontrada",IF(IFERROR(VLOOKUP($C28,'Viajes'!$W$6:$AI$105,13,FALSE),"")&lt;&gt;"Correcto","Revisar unidad",IF(OR($J28&lt;0,$M28&lt;0,$N28&lt;0,$S28&lt;0),"Revisar importes","Correcto")))),"Revisar importes"))</f>
        <v/>
      </c>
      <c r="W28" s="36" t="n"/>
      <c r="X28" s="38" t="n"/>
      <c r="Y28" s="38" t="n"/>
      <c r="Z28" s="38" t="n"/>
      <c r="AA28" s="39" t="n"/>
      <c r="AB28" s="40" t="n"/>
      <c r="AC28" s="40" t="n"/>
      <c r="AD28" s="42" t="n"/>
      <c r="AE28" s="40" t="n"/>
      <c r="AF28" s="40" t="n"/>
      <c r="AG28" s="11">
        <f>IF($W28="","",IFERROR($AC28/$AD28,0))</f>
        <v/>
      </c>
      <c r="AH28" s="36" t="n"/>
      <c r="AI28" s="8">
        <f>IF($W28="","",IFERROR(IF(OR($X28="",$Y28="",$Z28="",$AA28="",$AB28="",$AC28="",$AD28="",$AE28="",$AF28="",$AH28=""),"Faltan datos",IF(OR($AA28&lt;=0,$AB28&lt;0,$AC28&lt;0,$AD28&lt;=0,$AE28&lt;0,$AF28&lt;0),"Revisar importes","Correcto")),"Revisar importes"))</f>
        <v/>
      </c>
    </row>
    <row r="29">
      <c r="A29" s="36" t="n"/>
      <c r="B29" s="37" t="n"/>
      <c r="C29" s="36" t="n"/>
      <c r="D29" s="8">
        <f>IF($A29="","",IFERROR(VLOOKUP($C29,'Viajes'!$W$6:$AI$105,2,FALSE),""))</f>
        <v/>
      </c>
      <c r="E29" s="38" t="n"/>
      <c r="F29" s="38" t="n"/>
      <c r="G29" s="38" t="n"/>
      <c r="H29" s="39" t="n"/>
      <c r="I29" s="12">
        <f>IF($A29="","",IFERROR($H29/VLOOKUP($C29,'Viajes'!$W$6:$AI$105,5,FALSE)*VLOOKUP($C29,'Viajes'!$W$6:$AI$105,6,FALSE),0))</f>
        <v/>
      </c>
      <c r="J29" s="40" t="n"/>
      <c r="K29" s="12">
        <f>IF($A29="","",IFERROR($H29*VLOOKUP($C29,'Viajes'!$W$6:$AI$105,9,FALSE),0))</f>
        <v/>
      </c>
      <c r="L29" s="12">
        <f>IF($A29="","",IFERROR(VLOOKUP($C29,'Viajes'!$W$6:$AI$105,10,FALSE),0))</f>
        <v/>
      </c>
      <c r="M29" s="40" t="n"/>
      <c r="N29" s="40" t="n"/>
      <c r="O29" s="12">
        <f>IF($A29="","",IFERROR(VLOOKUP($C29,'Viajes'!$W$6:$AI$105,11,FALSE),0))</f>
        <v/>
      </c>
      <c r="P29" s="12">
        <f>IF($A29="","",IFERROR(SUM($I29:$O29),0))</f>
        <v/>
      </c>
      <c r="Q29" s="41">
        <f>IF($A29="","",IFERROR('Parámetros'!$B$4,0))</f>
        <v/>
      </c>
      <c r="R29" s="12">
        <f>IF($A29="","",IFERROR($P29*$Q29,0))</f>
        <v/>
      </c>
      <c r="S29" s="12">
        <f>IF($A29="","",IFERROR($P29+$R29,0))</f>
        <v/>
      </c>
      <c r="T29" s="12">
        <f>IF($A29="","",IFERROR($S29/$H29,0))</f>
        <v/>
      </c>
      <c r="U29" s="8">
        <f>IF($A29="","",IFERROR(IF(OR($B29="",$C29="",$E29="",$F29="",$H29="",NOT(ISNUMBER($H29)),$H29&lt;=0),"Faltan datos",IF($D29="","Unidad no encontrada",IF(IFERROR(VLOOKUP($C29,'Viajes'!$W$6:$AI$105,13,FALSE),"")&lt;&gt;"Correcto","Revisar unidad",IF(OR($J29&lt;0,$M29&lt;0,$N29&lt;0,$S29&lt;0),"Revisar importes","Correcto")))),"Revisar importes"))</f>
        <v/>
      </c>
      <c r="W29" s="36" t="n"/>
      <c r="X29" s="38" t="n"/>
      <c r="Y29" s="38" t="n"/>
      <c r="Z29" s="38" t="n"/>
      <c r="AA29" s="39" t="n"/>
      <c r="AB29" s="40" t="n"/>
      <c r="AC29" s="40" t="n"/>
      <c r="AD29" s="42" t="n"/>
      <c r="AE29" s="40" t="n"/>
      <c r="AF29" s="40" t="n"/>
      <c r="AG29" s="11">
        <f>IF($W29="","",IFERROR($AC29/$AD29,0))</f>
        <v/>
      </c>
      <c r="AH29" s="36" t="n"/>
      <c r="AI29" s="8">
        <f>IF($W29="","",IFERROR(IF(OR($X29="",$Y29="",$Z29="",$AA29="",$AB29="",$AC29="",$AD29="",$AE29="",$AF29="",$AH29=""),"Faltan datos",IF(OR($AA29&lt;=0,$AB29&lt;0,$AC29&lt;0,$AD29&lt;=0,$AE29&lt;0,$AF29&lt;0),"Revisar importes","Correcto")),"Revisar importes"))</f>
        <v/>
      </c>
    </row>
    <row r="30">
      <c r="A30" s="36" t="n"/>
      <c r="B30" s="37" t="n"/>
      <c r="C30" s="36" t="n"/>
      <c r="D30" s="8">
        <f>IF($A30="","",IFERROR(VLOOKUP($C30,'Viajes'!$W$6:$AI$105,2,FALSE),""))</f>
        <v/>
      </c>
      <c r="E30" s="38" t="n"/>
      <c r="F30" s="38" t="n"/>
      <c r="G30" s="38" t="n"/>
      <c r="H30" s="39" t="n"/>
      <c r="I30" s="12">
        <f>IF($A30="","",IFERROR($H30/VLOOKUP($C30,'Viajes'!$W$6:$AI$105,5,FALSE)*VLOOKUP($C30,'Viajes'!$W$6:$AI$105,6,FALSE),0))</f>
        <v/>
      </c>
      <c r="J30" s="40" t="n"/>
      <c r="K30" s="12">
        <f>IF($A30="","",IFERROR($H30*VLOOKUP($C30,'Viajes'!$W$6:$AI$105,9,FALSE),0))</f>
        <v/>
      </c>
      <c r="L30" s="12">
        <f>IF($A30="","",IFERROR(VLOOKUP($C30,'Viajes'!$W$6:$AI$105,10,FALSE),0))</f>
        <v/>
      </c>
      <c r="M30" s="40" t="n"/>
      <c r="N30" s="40" t="n"/>
      <c r="O30" s="12">
        <f>IF($A30="","",IFERROR(VLOOKUP($C30,'Viajes'!$W$6:$AI$105,11,FALSE),0))</f>
        <v/>
      </c>
      <c r="P30" s="12">
        <f>IF($A30="","",IFERROR(SUM($I30:$O30),0))</f>
        <v/>
      </c>
      <c r="Q30" s="41">
        <f>IF($A30="","",IFERROR('Parámetros'!$B$4,0))</f>
        <v/>
      </c>
      <c r="R30" s="12">
        <f>IF($A30="","",IFERROR($P30*$Q30,0))</f>
        <v/>
      </c>
      <c r="S30" s="12">
        <f>IF($A30="","",IFERROR($P30+$R30,0))</f>
        <v/>
      </c>
      <c r="T30" s="12">
        <f>IF($A30="","",IFERROR($S30/$H30,0))</f>
        <v/>
      </c>
      <c r="U30" s="8">
        <f>IF($A30="","",IFERROR(IF(OR($B30="",$C30="",$E30="",$F30="",$H30="",NOT(ISNUMBER($H30)),$H30&lt;=0),"Faltan datos",IF($D30="","Unidad no encontrada",IF(IFERROR(VLOOKUP($C30,'Viajes'!$W$6:$AI$105,13,FALSE),"")&lt;&gt;"Correcto","Revisar unidad",IF(OR($J30&lt;0,$M30&lt;0,$N30&lt;0,$S30&lt;0),"Revisar importes","Correcto")))),"Revisar importes"))</f>
        <v/>
      </c>
      <c r="W30" s="36" t="n"/>
      <c r="X30" s="38" t="n"/>
      <c r="Y30" s="38" t="n"/>
      <c r="Z30" s="38" t="n"/>
      <c r="AA30" s="39" t="n"/>
      <c r="AB30" s="40" t="n"/>
      <c r="AC30" s="40" t="n"/>
      <c r="AD30" s="42" t="n"/>
      <c r="AE30" s="40" t="n"/>
      <c r="AF30" s="40" t="n"/>
      <c r="AG30" s="11">
        <f>IF($W30="","",IFERROR($AC30/$AD30,0))</f>
        <v/>
      </c>
      <c r="AH30" s="36" t="n"/>
      <c r="AI30" s="8">
        <f>IF($W30="","",IFERROR(IF(OR($X30="",$Y30="",$Z30="",$AA30="",$AB30="",$AC30="",$AD30="",$AE30="",$AF30="",$AH30=""),"Faltan datos",IF(OR($AA30&lt;=0,$AB30&lt;0,$AC30&lt;0,$AD30&lt;=0,$AE30&lt;0,$AF30&lt;0),"Revisar importes","Correcto")),"Revisar importes"))</f>
        <v/>
      </c>
    </row>
    <row r="31">
      <c r="A31" s="36" t="n"/>
      <c r="B31" s="37" t="n"/>
      <c r="C31" s="36" t="n"/>
      <c r="D31" s="8">
        <f>IF($A31="","",IFERROR(VLOOKUP($C31,'Viajes'!$W$6:$AI$105,2,FALSE),""))</f>
        <v/>
      </c>
      <c r="E31" s="38" t="n"/>
      <c r="F31" s="38" t="n"/>
      <c r="G31" s="38" t="n"/>
      <c r="H31" s="39" t="n"/>
      <c r="I31" s="12">
        <f>IF($A31="","",IFERROR($H31/VLOOKUP($C31,'Viajes'!$W$6:$AI$105,5,FALSE)*VLOOKUP($C31,'Viajes'!$W$6:$AI$105,6,FALSE),0))</f>
        <v/>
      </c>
      <c r="J31" s="40" t="n"/>
      <c r="K31" s="12">
        <f>IF($A31="","",IFERROR($H31*VLOOKUP($C31,'Viajes'!$W$6:$AI$105,9,FALSE),0))</f>
        <v/>
      </c>
      <c r="L31" s="12">
        <f>IF($A31="","",IFERROR(VLOOKUP($C31,'Viajes'!$W$6:$AI$105,10,FALSE),0))</f>
        <v/>
      </c>
      <c r="M31" s="40" t="n"/>
      <c r="N31" s="40" t="n"/>
      <c r="O31" s="12">
        <f>IF($A31="","",IFERROR(VLOOKUP($C31,'Viajes'!$W$6:$AI$105,11,FALSE),0))</f>
        <v/>
      </c>
      <c r="P31" s="12">
        <f>IF($A31="","",IFERROR(SUM($I31:$O31),0))</f>
        <v/>
      </c>
      <c r="Q31" s="41">
        <f>IF($A31="","",IFERROR('Parámetros'!$B$4,0))</f>
        <v/>
      </c>
      <c r="R31" s="12">
        <f>IF($A31="","",IFERROR($P31*$Q31,0))</f>
        <v/>
      </c>
      <c r="S31" s="12">
        <f>IF($A31="","",IFERROR($P31+$R31,0))</f>
        <v/>
      </c>
      <c r="T31" s="12">
        <f>IF($A31="","",IFERROR($S31/$H31,0))</f>
        <v/>
      </c>
      <c r="U31" s="8">
        <f>IF($A31="","",IFERROR(IF(OR($B31="",$C31="",$E31="",$F31="",$H31="",NOT(ISNUMBER($H31)),$H31&lt;=0),"Faltan datos",IF($D31="","Unidad no encontrada",IF(IFERROR(VLOOKUP($C31,'Viajes'!$W$6:$AI$105,13,FALSE),"")&lt;&gt;"Correcto","Revisar unidad",IF(OR($J31&lt;0,$M31&lt;0,$N31&lt;0,$S31&lt;0),"Revisar importes","Correcto")))),"Revisar importes"))</f>
        <v/>
      </c>
      <c r="W31" s="36" t="n"/>
      <c r="X31" s="38" t="n"/>
      <c r="Y31" s="38" t="n"/>
      <c r="Z31" s="38" t="n"/>
      <c r="AA31" s="39" t="n"/>
      <c r="AB31" s="40" t="n"/>
      <c r="AC31" s="40" t="n"/>
      <c r="AD31" s="42" t="n"/>
      <c r="AE31" s="40" t="n"/>
      <c r="AF31" s="40" t="n"/>
      <c r="AG31" s="11">
        <f>IF($W31="","",IFERROR($AC31/$AD31,0))</f>
        <v/>
      </c>
      <c r="AH31" s="36" t="n"/>
      <c r="AI31" s="8">
        <f>IF($W31="","",IFERROR(IF(OR($X31="",$Y31="",$Z31="",$AA31="",$AB31="",$AC31="",$AD31="",$AE31="",$AF31="",$AH31=""),"Faltan datos",IF(OR($AA31&lt;=0,$AB31&lt;0,$AC31&lt;0,$AD31&lt;=0,$AE31&lt;0,$AF31&lt;0),"Revisar importes","Correcto")),"Revisar importes"))</f>
        <v/>
      </c>
    </row>
    <row r="32">
      <c r="A32" s="36" t="n"/>
      <c r="B32" s="37" t="n"/>
      <c r="C32" s="36" t="n"/>
      <c r="D32" s="8">
        <f>IF($A32="","",IFERROR(VLOOKUP($C32,'Viajes'!$W$6:$AI$105,2,FALSE),""))</f>
        <v/>
      </c>
      <c r="E32" s="38" t="n"/>
      <c r="F32" s="38" t="n"/>
      <c r="G32" s="38" t="n"/>
      <c r="H32" s="39" t="n"/>
      <c r="I32" s="12">
        <f>IF($A32="","",IFERROR($H32/VLOOKUP($C32,'Viajes'!$W$6:$AI$105,5,FALSE)*VLOOKUP($C32,'Viajes'!$W$6:$AI$105,6,FALSE),0))</f>
        <v/>
      </c>
      <c r="J32" s="40" t="n"/>
      <c r="K32" s="12">
        <f>IF($A32="","",IFERROR($H32*VLOOKUP($C32,'Viajes'!$W$6:$AI$105,9,FALSE),0))</f>
        <v/>
      </c>
      <c r="L32" s="12">
        <f>IF($A32="","",IFERROR(VLOOKUP($C32,'Viajes'!$W$6:$AI$105,10,FALSE),0))</f>
        <v/>
      </c>
      <c r="M32" s="40" t="n"/>
      <c r="N32" s="40" t="n"/>
      <c r="O32" s="12">
        <f>IF($A32="","",IFERROR(VLOOKUP($C32,'Viajes'!$W$6:$AI$105,11,FALSE),0))</f>
        <v/>
      </c>
      <c r="P32" s="12">
        <f>IF($A32="","",IFERROR(SUM($I32:$O32),0))</f>
        <v/>
      </c>
      <c r="Q32" s="41">
        <f>IF($A32="","",IFERROR('Parámetros'!$B$4,0))</f>
        <v/>
      </c>
      <c r="R32" s="12">
        <f>IF($A32="","",IFERROR($P32*$Q32,0))</f>
        <v/>
      </c>
      <c r="S32" s="12">
        <f>IF($A32="","",IFERROR($P32+$R32,0))</f>
        <v/>
      </c>
      <c r="T32" s="12">
        <f>IF($A32="","",IFERROR($S32/$H32,0))</f>
        <v/>
      </c>
      <c r="U32" s="8">
        <f>IF($A32="","",IFERROR(IF(OR($B32="",$C32="",$E32="",$F32="",$H32="",NOT(ISNUMBER($H32)),$H32&lt;=0),"Faltan datos",IF($D32="","Unidad no encontrada",IF(IFERROR(VLOOKUP($C32,'Viajes'!$W$6:$AI$105,13,FALSE),"")&lt;&gt;"Correcto","Revisar unidad",IF(OR($J32&lt;0,$M32&lt;0,$N32&lt;0,$S32&lt;0),"Revisar importes","Correcto")))),"Revisar importes"))</f>
        <v/>
      </c>
      <c r="W32" s="36" t="n"/>
      <c r="X32" s="38" t="n"/>
      <c r="Y32" s="38" t="n"/>
      <c r="Z32" s="38" t="n"/>
      <c r="AA32" s="39" t="n"/>
      <c r="AB32" s="40" t="n"/>
      <c r="AC32" s="40" t="n"/>
      <c r="AD32" s="42" t="n"/>
      <c r="AE32" s="40" t="n"/>
      <c r="AF32" s="40" t="n"/>
      <c r="AG32" s="11">
        <f>IF($W32="","",IFERROR($AC32/$AD32,0))</f>
        <v/>
      </c>
      <c r="AH32" s="36" t="n"/>
      <c r="AI32" s="8">
        <f>IF($W32="","",IFERROR(IF(OR($X32="",$Y32="",$Z32="",$AA32="",$AB32="",$AC32="",$AD32="",$AE32="",$AF32="",$AH32=""),"Faltan datos",IF(OR($AA32&lt;=0,$AB32&lt;0,$AC32&lt;0,$AD32&lt;=0,$AE32&lt;0,$AF32&lt;0),"Revisar importes","Correcto")),"Revisar importes"))</f>
        <v/>
      </c>
    </row>
    <row r="33">
      <c r="A33" s="36" t="n"/>
      <c r="B33" s="37" t="n"/>
      <c r="C33" s="36" t="n"/>
      <c r="D33" s="8">
        <f>IF($A33="","",IFERROR(VLOOKUP($C33,'Viajes'!$W$6:$AI$105,2,FALSE),""))</f>
        <v/>
      </c>
      <c r="E33" s="38" t="n"/>
      <c r="F33" s="38" t="n"/>
      <c r="G33" s="38" t="n"/>
      <c r="H33" s="39" t="n"/>
      <c r="I33" s="12">
        <f>IF($A33="","",IFERROR($H33/VLOOKUP($C33,'Viajes'!$W$6:$AI$105,5,FALSE)*VLOOKUP($C33,'Viajes'!$W$6:$AI$105,6,FALSE),0))</f>
        <v/>
      </c>
      <c r="J33" s="40" t="n"/>
      <c r="K33" s="12">
        <f>IF($A33="","",IFERROR($H33*VLOOKUP($C33,'Viajes'!$W$6:$AI$105,9,FALSE),0))</f>
        <v/>
      </c>
      <c r="L33" s="12">
        <f>IF($A33="","",IFERROR(VLOOKUP($C33,'Viajes'!$W$6:$AI$105,10,FALSE),0))</f>
        <v/>
      </c>
      <c r="M33" s="40" t="n"/>
      <c r="N33" s="40" t="n"/>
      <c r="O33" s="12">
        <f>IF($A33="","",IFERROR(VLOOKUP($C33,'Viajes'!$W$6:$AI$105,11,FALSE),0))</f>
        <v/>
      </c>
      <c r="P33" s="12">
        <f>IF($A33="","",IFERROR(SUM($I33:$O33),0))</f>
        <v/>
      </c>
      <c r="Q33" s="41">
        <f>IF($A33="","",IFERROR('Parámetros'!$B$4,0))</f>
        <v/>
      </c>
      <c r="R33" s="12">
        <f>IF($A33="","",IFERROR($P33*$Q33,0))</f>
        <v/>
      </c>
      <c r="S33" s="12">
        <f>IF($A33="","",IFERROR($P33+$R33,0))</f>
        <v/>
      </c>
      <c r="T33" s="12">
        <f>IF($A33="","",IFERROR($S33/$H33,0))</f>
        <v/>
      </c>
      <c r="U33" s="8">
        <f>IF($A33="","",IFERROR(IF(OR($B33="",$C33="",$E33="",$F33="",$H33="",NOT(ISNUMBER($H33)),$H33&lt;=0),"Faltan datos",IF($D33="","Unidad no encontrada",IF(IFERROR(VLOOKUP($C33,'Viajes'!$W$6:$AI$105,13,FALSE),"")&lt;&gt;"Correcto","Revisar unidad",IF(OR($J33&lt;0,$M33&lt;0,$N33&lt;0,$S33&lt;0),"Revisar importes","Correcto")))),"Revisar importes"))</f>
        <v/>
      </c>
      <c r="W33" s="36" t="n"/>
      <c r="X33" s="38" t="n"/>
      <c r="Y33" s="38" t="n"/>
      <c r="Z33" s="38" t="n"/>
      <c r="AA33" s="39" t="n"/>
      <c r="AB33" s="40" t="n"/>
      <c r="AC33" s="40" t="n"/>
      <c r="AD33" s="42" t="n"/>
      <c r="AE33" s="40" t="n"/>
      <c r="AF33" s="40" t="n"/>
      <c r="AG33" s="11">
        <f>IF($W33="","",IFERROR($AC33/$AD33,0))</f>
        <v/>
      </c>
      <c r="AH33" s="36" t="n"/>
      <c r="AI33" s="8">
        <f>IF($W33="","",IFERROR(IF(OR($X33="",$Y33="",$Z33="",$AA33="",$AB33="",$AC33="",$AD33="",$AE33="",$AF33="",$AH33=""),"Faltan datos",IF(OR($AA33&lt;=0,$AB33&lt;0,$AC33&lt;0,$AD33&lt;=0,$AE33&lt;0,$AF33&lt;0),"Revisar importes","Correcto")),"Revisar importes"))</f>
        <v/>
      </c>
    </row>
    <row r="34">
      <c r="A34" s="36" t="n"/>
      <c r="B34" s="37" t="n"/>
      <c r="C34" s="36" t="n"/>
      <c r="D34" s="8">
        <f>IF($A34="","",IFERROR(VLOOKUP($C34,'Viajes'!$W$6:$AI$105,2,FALSE),""))</f>
        <v/>
      </c>
      <c r="E34" s="38" t="n"/>
      <c r="F34" s="38" t="n"/>
      <c r="G34" s="38" t="n"/>
      <c r="H34" s="39" t="n"/>
      <c r="I34" s="12">
        <f>IF($A34="","",IFERROR($H34/VLOOKUP($C34,'Viajes'!$W$6:$AI$105,5,FALSE)*VLOOKUP($C34,'Viajes'!$W$6:$AI$105,6,FALSE),0))</f>
        <v/>
      </c>
      <c r="J34" s="40" t="n"/>
      <c r="K34" s="12">
        <f>IF($A34="","",IFERROR($H34*VLOOKUP($C34,'Viajes'!$W$6:$AI$105,9,FALSE),0))</f>
        <v/>
      </c>
      <c r="L34" s="12">
        <f>IF($A34="","",IFERROR(VLOOKUP($C34,'Viajes'!$W$6:$AI$105,10,FALSE),0))</f>
        <v/>
      </c>
      <c r="M34" s="40" t="n"/>
      <c r="N34" s="40" t="n"/>
      <c r="O34" s="12">
        <f>IF($A34="","",IFERROR(VLOOKUP($C34,'Viajes'!$W$6:$AI$105,11,FALSE),0))</f>
        <v/>
      </c>
      <c r="P34" s="12">
        <f>IF($A34="","",IFERROR(SUM($I34:$O34),0))</f>
        <v/>
      </c>
      <c r="Q34" s="41">
        <f>IF($A34="","",IFERROR('Parámetros'!$B$4,0))</f>
        <v/>
      </c>
      <c r="R34" s="12">
        <f>IF($A34="","",IFERROR($P34*$Q34,0))</f>
        <v/>
      </c>
      <c r="S34" s="12">
        <f>IF($A34="","",IFERROR($P34+$R34,0))</f>
        <v/>
      </c>
      <c r="T34" s="12">
        <f>IF($A34="","",IFERROR($S34/$H34,0))</f>
        <v/>
      </c>
      <c r="U34" s="8">
        <f>IF($A34="","",IFERROR(IF(OR($B34="",$C34="",$E34="",$F34="",$H34="",NOT(ISNUMBER($H34)),$H34&lt;=0),"Faltan datos",IF($D34="","Unidad no encontrada",IF(IFERROR(VLOOKUP($C34,'Viajes'!$W$6:$AI$105,13,FALSE),"")&lt;&gt;"Correcto","Revisar unidad",IF(OR($J34&lt;0,$M34&lt;0,$N34&lt;0,$S34&lt;0),"Revisar importes","Correcto")))),"Revisar importes"))</f>
        <v/>
      </c>
      <c r="W34" s="36" t="n"/>
      <c r="X34" s="38" t="n"/>
      <c r="Y34" s="38" t="n"/>
      <c r="Z34" s="38" t="n"/>
      <c r="AA34" s="39" t="n"/>
      <c r="AB34" s="40" t="n"/>
      <c r="AC34" s="40" t="n"/>
      <c r="AD34" s="42" t="n"/>
      <c r="AE34" s="40" t="n"/>
      <c r="AF34" s="40" t="n"/>
      <c r="AG34" s="11">
        <f>IF($W34="","",IFERROR($AC34/$AD34,0))</f>
        <v/>
      </c>
      <c r="AH34" s="36" t="n"/>
      <c r="AI34" s="8">
        <f>IF($W34="","",IFERROR(IF(OR($X34="",$Y34="",$Z34="",$AA34="",$AB34="",$AC34="",$AD34="",$AE34="",$AF34="",$AH34=""),"Faltan datos",IF(OR($AA34&lt;=0,$AB34&lt;0,$AC34&lt;0,$AD34&lt;=0,$AE34&lt;0,$AF34&lt;0),"Revisar importes","Correcto")),"Revisar importes"))</f>
        <v/>
      </c>
    </row>
    <row r="35">
      <c r="A35" s="36" t="n"/>
      <c r="B35" s="37" t="n"/>
      <c r="C35" s="36" t="n"/>
      <c r="D35" s="8">
        <f>IF($A35="","",IFERROR(VLOOKUP($C35,'Viajes'!$W$6:$AI$105,2,FALSE),""))</f>
        <v/>
      </c>
      <c r="E35" s="38" t="n"/>
      <c r="F35" s="38" t="n"/>
      <c r="G35" s="38" t="n"/>
      <c r="H35" s="39" t="n"/>
      <c r="I35" s="12">
        <f>IF($A35="","",IFERROR($H35/VLOOKUP($C35,'Viajes'!$W$6:$AI$105,5,FALSE)*VLOOKUP($C35,'Viajes'!$W$6:$AI$105,6,FALSE),0))</f>
        <v/>
      </c>
      <c r="J35" s="40" t="n"/>
      <c r="K35" s="12">
        <f>IF($A35="","",IFERROR($H35*VLOOKUP($C35,'Viajes'!$W$6:$AI$105,9,FALSE),0))</f>
        <v/>
      </c>
      <c r="L35" s="12">
        <f>IF($A35="","",IFERROR(VLOOKUP($C35,'Viajes'!$W$6:$AI$105,10,FALSE),0))</f>
        <v/>
      </c>
      <c r="M35" s="40" t="n"/>
      <c r="N35" s="40" t="n"/>
      <c r="O35" s="12">
        <f>IF($A35="","",IFERROR(VLOOKUP($C35,'Viajes'!$W$6:$AI$105,11,FALSE),0))</f>
        <v/>
      </c>
      <c r="P35" s="12">
        <f>IF($A35="","",IFERROR(SUM($I35:$O35),0))</f>
        <v/>
      </c>
      <c r="Q35" s="41">
        <f>IF($A35="","",IFERROR('Parámetros'!$B$4,0))</f>
        <v/>
      </c>
      <c r="R35" s="12">
        <f>IF($A35="","",IFERROR($P35*$Q35,0))</f>
        <v/>
      </c>
      <c r="S35" s="12">
        <f>IF($A35="","",IFERROR($P35+$R35,0))</f>
        <v/>
      </c>
      <c r="T35" s="12">
        <f>IF($A35="","",IFERROR($S35/$H35,0))</f>
        <v/>
      </c>
      <c r="U35" s="8">
        <f>IF($A35="","",IFERROR(IF(OR($B35="",$C35="",$E35="",$F35="",$H35="",NOT(ISNUMBER($H35)),$H35&lt;=0),"Faltan datos",IF($D35="","Unidad no encontrada",IF(IFERROR(VLOOKUP($C35,'Viajes'!$W$6:$AI$105,13,FALSE),"")&lt;&gt;"Correcto","Revisar unidad",IF(OR($J35&lt;0,$M35&lt;0,$N35&lt;0,$S35&lt;0),"Revisar importes","Correcto")))),"Revisar importes"))</f>
        <v/>
      </c>
      <c r="W35" s="36" t="n"/>
      <c r="X35" s="38" t="n"/>
      <c r="Y35" s="38" t="n"/>
      <c r="Z35" s="38" t="n"/>
      <c r="AA35" s="39" t="n"/>
      <c r="AB35" s="40" t="n"/>
      <c r="AC35" s="40" t="n"/>
      <c r="AD35" s="42" t="n"/>
      <c r="AE35" s="40" t="n"/>
      <c r="AF35" s="40" t="n"/>
      <c r="AG35" s="11">
        <f>IF($W35="","",IFERROR($AC35/$AD35,0))</f>
        <v/>
      </c>
      <c r="AH35" s="36" t="n"/>
      <c r="AI35" s="8">
        <f>IF($W35="","",IFERROR(IF(OR($X35="",$Y35="",$Z35="",$AA35="",$AB35="",$AC35="",$AD35="",$AE35="",$AF35="",$AH35=""),"Faltan datos",IF(OR($AA35&lt;=0,$AB35&lt;0,$AC35&lt;0,$AD35&lt;=0,$AE35&lt;0,$AF35&lt;0),"Revisar importes","Correcto")),"Revisar importes"))</f>
        <v/>
      </c>
    </row>
    <row r="36">
      <c r="A36" s="36" t="n"/>
      <c r="B36" s="37" t="n"/>
      <c r="C36" s="36" t="n"/>
      <c r="D36" s="8">
        <f>IF($A36="","",IFERROR(VLOOKUP($C36,'Viajes'!$W$6:$AI$105,2,FALSE),""))</f>
        <v/>
      </c>
      <c r="E36" s="38" t="n"/>
      <c r="F36" s="38" t="n"/>
      <c r="G36" s="38" t="n"/>
      <c r="H36" s="39" t="n"/>
      <c r="I36" s="12">
        <f>IF($A36="","",IFERROR($H36/VLOOKUP($C36,'Viajes'!$W$6:$AI$105,5,FALSE)*VLOOKUP($C36,'Viajes'!$W$6:$AI$105,6,FALSE),0))</f>
        <v/>
      </c>
      <c r="J36" s="40" t="n"/>
      <c r="K36" s="12">
        <f>IF($A36="","",IFERROR($H36*VLOOKUP($C36,'Viajes'!$W$6:$AI$105,9,FALSE),0))</f>
        <v/>
      </c>
      <c r="L36" s="12">
        <f>IF($A36="","",IFERROR(VLOOKUP($C36,'Viajes'!$W$6:$AI$105,10,FALSE),0))</f>
        <v/>
      </c>
      <c r="M36" s="40" t="n"/>
      <c r="N36" s="40" t="n"/>
      <c r="O36" s="12">
        <f>IF($A36="","",IFERROR(VLOOKUP($C36,'Viajes'!$W$6:$AI$105,11,FALSE),0))</f>
        <v/>
      </c>
      <c r="P36" s="12">
        <f>IF($A36="","",IFERROR(SUM($I36:$O36),0))</f>
        <v/>
      </c>
      <c r="Q36" s="41">
        <f>IF($A36="","",IFERROR('Parámetros'!$B$4,0))</f>
        <v/>
      </c>
      <c r="R36" s="12">
        <f>IF($A36="","",IFERROR($P36*$Q36,0))</f>
        <v/>
      </c>
      <c r="S36" s="12">
        <f>IF($A36="","",IFERROR($P36+$R36,0))</f>
        <v/>
      </c>
      <c r="T36" s="12">
        <f>IF($A36="","",IFERROR($S36/$H36,0))</f>
        <v/>
      </c>
      <c r="U36" s="8">
        <f>IF($A36="","",IFERROR(IF(OR($B36="",$C36="",$E36="",$F36="",$H36="",NOT(ISNUMBER($H36)),$H36&lt;=0),"Faltan datos",IF($D36="","Unidad no encontrada",IF(IFERROR(VLOOKUP($C36,'Viajes'!$W$6:$AI$105,13,FALSE),"")&lt;&gt;"Correcto","Revisar unidad",IF(OR($J36&lt;0,$M36&lt;0,$N36&lt;0,$S36&lt;0),"Revisar importes","Correcto")))),"Revisar importes"))</f>
        <v/>
      </c>
      <c r="W36" s="36" t="n"/>
      <c r="X36" s="38" t="n"/>
      <c r="Y36" s="38" t="n"/>
      <c r="Z36" s="38" t="n"/>
      <c r="AA36" s="39" t="n"/>
      <c r="AB36" s="40" t="n"/>
      <c r="AC36" s="40" t="n"/>
      <c r="AD36" s="42" t="n"/>
      <c r="AE36" s="40" t="n"/>
      <c r="AF36" s="40" t="n"/>
      <c r="AG36" s="11">
        <f>IF($W36="","",IFERROR($AC36/$AD36,0))</f>
        <v/>
      </c>
      <c r="AH36" s="36" t="n"/>
      <c r="AI36" s="8">
        <f>IF($W36="","",IFERROR(IF(OR($X36="",$Y36="",$Z36="",$AA36="",$AB36="",$AC36="",$AD36="",$AE36="",$AF36="",$AH36=""),"Faltan datos",IF(OR($AA36&lt;=0,$AB36&lt;0,$AC36&lt;0,$AD36&lt;=0,$AE36&lt;0,$AF36&lt;0),"Revisar importes","Correcto")),"Revisar importes"))</f>
        <v/>
      </c>
    </row>
    <row r="37">
      <c r="A37" s="36" t="n"/>
      <c r="B37" s="37" t="n"/>
      <c r="C37" s="36" t="n"/>
      <c r="D37" s="8">
        <f>IF($A37="","",IFERROR(VLOOKUP($C37,'Viajes'!$W$6:$AI$105,2,FALSE),""))</f>
        <v/>
      </c>
      <c r="E37" s="38" t="n"/>
      <c r="F37" s="38" t="n"/>
      <c r="G37" s="38" t="n"/>
      <c r="H37" s="39" t="n"/>
      <c r="I37" s="12">
        <f>IF($A37="","",IFERROR($H37/VLOOKUP($C37,'Viajes'!$W$6:$AI$105,5,FALSE)*VLOOKUP($C37,'Viajes'!$W$6:$AI$105,6,FALSE),0))</f>
        <v/>
      </c>
      <c r="J37" s="40" t="n"/>
      <c r="K37" s="12">
        <f>IF($A37="","",IFERROR($H37*VLOOKUP($C37,'Viajes'!$W$6:$AI$105,9,FALSE),0))</f>
        <v/>
      </c>
      <c r="L37" s="12">
        <f>IF($A37="","",IFERROR(VLOOKUP($C37,'Viajes'!$W$6:$AI$105,10,FALSE),0))</f>
        <v/>
      </c>
      <c r="M37" s="40" t="n"/>
      <c r="N37" s="40" t="n"/>
      <c r="O37" s="12">
        <f>IF($A37="","",IFERROR(VLOOKUP($C37,'Viajes'!$W$6:$AI$105,11,FALSE),0))</f>
        <v/>
      </c>
      <c r="P37" s="12">
        <f>IF($A37="","",IFERROR(SUM($I37:$O37),0))</f>
        <v/>
      </c>
      <c r="Q37" s="41">
        <f>IF($A37="","",IFERROR('Parámetros'!$B$4,0))</f>
        <v/>
      </c>
      <c r="R37" s="12">
        <f>IF($A37="","",IFERROR($P37*$Q37,0))</f>
        <v/>
      </c>
      <c r="S37" s="12">
        <f>IF($A37="","",IFERROR($P37+$R37,0))</f>
        <v/>
      </c>
      <c r="T37" s="12">
        <f>IF($A37="","",IFERROR($S37/$H37,0))</f>
        <v/>
      </c>
      <c r="U37" s="8">
        <f>IF($A37="","",IFERROR(IF(OR($B37="",$C37="",$E37="",$F37="",$H37="",NOT(ISNUMBER($H37)),$H37&lt;=0),"Faltan datos",IF($D37="","Unidad no encontrada",IF(IFERROR(VLOOKUP($C37,'Viajes'!$W$6:$AI$105,13,FALSE),"")&lt;&gt;"Correcto","Revisar unidad",IF(OR($J37&lt;0,$M37&lt;0,$N37&lt;0,$S37&lt;0),"Revisar importes","Correcto")))),"Revisar importes"))</f>
        <v/>
      </c>
      <c r="W37" s="36" t="n"/>
      <c r="X37" s="38" t="n"/>
      <c r="Y37" s="38" t="n"/>
      <c r="Z37" s="38" t="n"/>
      <c r="AA37" s="39" t="n"/>
      <c r="AB37" s="40" t="n"/>
      <c r="AC37" s="40" t="n"/>
      <c r="AD37" s="42" t="n"/>
      <c r="AE37" s="40" t="n"/>
      <c r="AF37" s="40" t="n"/>
      <c r="AG37" s="11">
        <f>IF($W37="","",IFERROR($AC37/$AD37,0))</f>
        <v/>
      </c>
      <c r="AH37" s="36" t="n"/>
      <c r="AI37" s="8">
        <f>IF($W37="","",IFERROR(IF(OR($X37="",$Y37="",$Z37="",$AA37="",$AB37="",$AC37="",$AD37="",$AE37="",$AF37="",$AH37=""),"Faltan datos",IF(OR($AA37&lt;=0,$AB37&lt;0,$AC37&lt;0,$AD37&lt;=0,$AE37&lt;0,$AF37&lt;0),"Revisar importes","Correcto")),"Revisar importes"))</f>
        <v/>
      </c>
    </row>
    <row r="38">
      <c r="A38" s="36" t="n"/>
      <c r="B38" s="37" t="n"/>
      <c r="C38" s="36" t="n"/>
      <c r="D38" s="8">
        <f>IF($A38="","",IFERROR(VLOOKUP($C38,'Viajes'!$W$6:$AI$105,2,FALSE),""))</f>
        <v/>
      </c>
      <c r="E38" s="38" t="n"/>
      <c r="F38" s="38" t="n"/>
      <c r="G38" s="38" t="n"/>
      <c r="H38" s="39" t="n"/>
      <c r="I38" s="12">
        <f>IF($A38="","",IFERROR($H38/VLOOKUP($C38,'Viajes'!$W$6:$AI$105,5,FALSE)*VLOOKUP($C38,'Viajes'!$W$6:$AI$105,6,FALSE),0))</f>
        <v/>
      </c>
      <c r="J38" s="40" t="n"/>
      <c r="K38" s="12">
        <f>IF($A38="","",IFERROR($H38*VLOOKUP($C38,'Viajes'!$W$6:$AI$105,9,FALSE),0))</f>
        <v/>
      </c>
      <c r="L38" s="12">
        <f>IF($A38="","",IFERROR(VLOOKUP($C38,'Viajes'!$W$6:$AI$105,10,FALSE),0))</f>
        <v/>
      </c>
      <c r="M38" s="40" t="n"/>
      <c r="N38" s="40" t="n"/>
      <c r="O38" s="12">
        <f>IF($A38="","",IFERROR(VLOOKUP($C38,'Viajes'!$W$6:$AI$105,11,FALSE),0))</f>
        <v/>
      </c>
      <c r="P38" s="12">
        <f>IF($A38="","",IFERROR(SUM($I38:$O38),0))</f>
        <v/>
      </c>
      <c r="Q38" s="41">
        <f>IF($A38="","",IFERROR('Parámetros'!$B$4,0))</f>
        <v/>
      </c>
      <c r="R38" s="12">
        <f>IF($A38="","",IFERROR($P38*$Q38,0))</f>
        <v/>
      </c>
      <c r="S38" s="12">
        <f>IF($A38="","",IFERROR($P38+$R38,0))</f>
        <v/>
      </c>
      <c r="T38" s="12">
        <f>IF($A38="","",IFERROR($S38/$H38,0))</f>
        <v/>
      </c>
      <c r="U38" s="8">
        <f>IF($A38="","",IFERROR(IF(OR($B38="",$C38="",$E38="",$F38="",$H38="",NOT(ISNUMBER($H38)),$H38&lt;=0),"Faltan datos",IF($D38="","Unidad no encontrada",IF(IFERROR(VLOOKUP($C38,'Viajes'!$W$6:$AI$105,13,FALSE),"")&lt;&gt;"Correcto","Revisar unidad",IF(OR($J38&lt;0,$M38&lt;0,$N38&lt;0,$S38&lt;0),"Revisar importes","Correcto")))),"Revisar importes"))</f>
        <v/>
      </c>
      <c r="W38" s="36" t="n"/>
      <c r="X38" s="38" t="n"/>
      <c r="Y38" s="38" t="n"/>
      <c r="Z38" s="38" t="n"/>
      <c r="AA38" s="39" t="n"/>
      <c r="AB38" s="40" t="n"/>
      <c r="AC38" s="40" t="n"/>
      <c r="AD38" s="42" t="n"/>
      <c r="AE38" s="40" t="n"/>
      <c r="AF38" s="40" t="n"/>
      <c r="AG38" s="11">
        <f>IF($W38="","",IFERROR($AC38/$AD38,0))</f>
        <v/>
      </c>
      <c r="AH38" s="36" t="n"/>
      <c r="AI38" s="8">
        <f>IF($W38="","",IFERROR(IF(OR($X38="",$Y38="",$Z38="",$AA38="",$AB38="",$AC38="",$AD38="",$AE38="",$AF38="",$AH38=""),"Faltan datos",IF(OR($AA38&lt;=0,$AB38&lt;0,$AC38&lt;0,$AD38&lt;=0,$AE38&lt;0,$AF38&lt;0),"Revisar importes","Correcto")),"Revisar importes"))</f>
        <v/>
      </c>
    </row>
    <row r="39">
      <c r="A39" s="36" t="n"/>
      <c r="B39" s="37" t="n"/>
      <c r="C39" s="36" t="n"/>
      <c r="D39" s="8">
        <f>IF($A39="","",IFERROR(VLOOKUP($C39,'Viajes'!$W$6:$AI$105,2,FALSE),""))</f>
        <v/>
      </c>
      <c r="E39" s="38" t="n"/>
      <c r="F39" s="38" t="n"/>
      <c r="G39" s="38" t="n"/>
      <c r="H39" s="39" t="n"/>
      <c r="I39" s="12">
        <f>IF($A39="","",IFERROR($H39/VLOOKUP($C39,'Viajes'!$W$6:$AI$105,5,FALSE)*VLOOKUP($C39,'Viajes'!$W$6:$AI$105,6,FALSE),0))</f>
        <v/>
      </c>
      <c r="J39" s="40" t="n"/>
      <c r="K39" s="12">
        <f>IF($A39="","",IFERROR($H39*VLOOKUP($C39,'Viajes'!$W$6:$AI$105,9,FALSE),0))</f>
        <v/>
      </c>
      <c r="L39" s="12">
        <f>IF($A39="","",IFERROR(VLOOKUP($C39,'Viajes'!$W$6:$AI$105,10,FALSE),0))</f>
        <v/>
      </c>
      <c r="M39" s="40" t="n"/>
      <c r="N39" s="40" t="n"/>
      <c r="O39" s="12">
        <f>IF($A39="","",IFERROR(VLOOKUP($C39,'Viajes'!$W$6:$AI$105,11,FALSE),0))</f>
        <v/>
      </c>
      <c r="P39" s="12">
        <f>IF($A39="","",IFERROR(SUM($I39:$O39),0))</f>
        <v/>
      </c>
      <c r="Q39" s="41">
        <f>IF($A39="","",IFERROR('Parámetros'!$B$4,0))</f>
        <v/>
      </c>
      <c r="R39" s="12">
        <f>IF($A39="","",IFERROR($P39*$Q39,0))</f>
        <v/>
      </c>
      <c r="S39" s="12">
        <f>IF($A39="","",IFERROR($P39+$R39,0))</f>
        <v/>
      </c>
      <c r="T39" s="12">
        <f>IF($A39="","",IFERROR($S39/$H39,0))</f>
        <v/>
      </c>
      <c r="U39" s="8">
        <f>IF($A39="","",IFERROR(IF(OR($B39="",$C39="",$E39="",$F39="",$H39="",NOT(ISNUMBER($H39)),$H39&lt;=0),"Faltan datos",IF($D39="","Unidad no encontrada",IF(IFERROR(VLOOKUP($C39,'Viajes'!$W$6:$AI$105,13,FALSE),"")&lt;&gt;"Correcto","Revisar unidad",IF(OR($J39&lt;0,$M39&lt;0,$N39&lt;0,$S39&lt;0),"Revisar importes","Correcto")))),"Revisar importes"))</f>
        <v/>
      </c>
      <c r="W39" s="36" t="n"/>
      <c r="X39" s="38" t="n"/>
      <c r="Y39" s="38" t="n"/>
      <c r="Z39" s="38" t="n"/>
      <c r="AA39" s="39" t="n"/>
      <c r="AB39" s="40" t="n"/>
      <c r="AC39" s="40" t="n"/>
      <c r="AD39" s="42" t="n"/>
      <c r="AE39" s="40" t="n"/>
      <c r="AF39" s="40" t="n"/>
      <c r="AG39" s="11">
        <f>IF($W39="","",IFERROR($AC39/$AD39,0))</f>
        <v/>
      </c>
      <c r="AH39" s="36" t="n"/>
      <c r="AI39" s="8">
        <f>IF($W39="","",IFERROR(IF(OR($X39="",$Y39="",$Z39="",$AA39="",$AB39="",$AC39="",$AD39="",$AE39="",$AF39="",$AH39=""),"Faltan datos",IF(OR($AA39&lt;=0,$AB39&lt;0,$AC39&lt;0,$AD39&lt;=0,$AE39&lt;0,$AF39&lt;0),"Revisar importes","Correcto")),"Revisar importes"))</f>
        <v/>
      </c>
    </row>
    <row r="40">
      <c r="A40" s="36" t="n"/>
      <c r="B40" s="37" t="n"/>
      <c r="C40" s="36" t="n"/>
      <c r="D40" s="8">
        <f>IF($A40="","",IFERROR(VLOOKUP($C40,'Viajes'!$W$6:$AI$105,2,FALSE),""))</f>
        <v/>
      </c>
      <c r="E40" s="38" t="n"/>
      <c r="F40" s="38" t="n"/>
      <c r="G40" s="38" t="n"/>
      <c r="H40" s="39" t="n"/>
      <c r="I40" s="12">
        <f>IF($A40="","",IFERROR($H40/VLOOKUP($C40,'Viajes'!$W$6:$AI$105,5,FALSE)*VLOOKUP($C40,'Viajes'!$W$6:$AI$105,6,FALSE),0))</f>
        <v/>
      </c>
      <c r="J40" s="40" t="n"/>
      <c r="K40" s="12">
        <f>IF($A40="","",IFERROR($H40*VLOOKUP($C40,'Viajes'!$W$6:$AI$105,9,FALSE),0))</f>
        <v/>
      </c>
      <c r="L40" s="12">
        <f>IF($A40="","",IFERROR(VLOOKUP($C40,'Viajes'!$W$6:$AI$105,10,FALSE),0))</f>
        <v/>
      </c>
      <c r="M40" s="40" t="n"/>
      <c r="N40" s="40" t="n"/>
      <c r="O40" s="12">
        <f>IF($A40="","",IFERROR(VLOOKUP($C40,'Viajes'!$W$6:$AI$105,11,FALSE),0))</f>
        <v/>
      </c>
      <c r="P40" s="12">
        <f>IF($A40="","",IFERROR(SUM($I40:$O40),0))</f>
        <v/>
      </c>
      <c r="Q40" s="41">
        <f>IF($A40="","",IFERROR('Parámetros'!$B$4,0))</f>
        <v/>
      </c>
      <c r="R40" s="12">
        <f>IF($A40="","",IFERROR($P40*$Q40,0))</f>
        <v/>
      </c>
      <c r="S40" s="12">
        <f>IF($A40="","",IFERROR($P40+$R40,0))</f>
        <v/>
      </c>
      <c r="T40" s="12">
        <f>IF($A40="","",IFERROR($S40/$H40,0))</f>
        <v/>
      </c>
      <c r="U40" s="8">
        <f>IF($A40="","",IFERROR(IF(OR($B40="",$C40="",$E40="",$F40="",$H40="",NOT(ISNUMBER($H40)),$H40&lt;=0),"Faltan datos",IF($D40="","Unidad no encontrada",IF(IFERROR(VLOOKUP($C40,'Viajes'!$W$6:$AI$105,13,FALSE),"")&lt;&gt;"Correcto","Revisar unidad",IF(OR($J40&lt;0,$M40&lt;0,$N40&lt;0,$S40&lt;0),"Revisar importes","Correcto")))),"Revisar importes"))</f>
        <v/>
      </c>
      <c r="W40" s="36" t="n"/>
      <c r="X40" s="38" t="n"/>
      <c r="Y40" s="38" t="n"/>
      <c r="Z40" s="38" t="n"/>
      <c r="AA40" s="39" t="n"/>
      <c r="AB40" s="40" t="n"/>
      <c r="AC40" s="40" t="n"/>
      <c r="AD40" s="42" t="n"/>
      <c r="AE40" s="40" t="n"/>
      <c r="AF40" s="40" t="n"/>
      <c r="AG40" s="11">
        <f>IF($W40="","",IFERROR($AC40/$AD40,0))</f>
        <v/>
      </c>
      <c r="AH40" s="36" t="n"/>
      <c r="AI40" s="8">
        <f>IF($W40="","",IFERROR(IF(OR($X40="",$Y40="",$Z40="",$AA40="",$AB40="",$AC40="",$AD40="",$AE40="",$AF40="",$AH40=""),"Faltan datos",IF(OR($AA40&lt;=0,$AB40&lt;0,$AC40&lt;0,$AD40&lt;=0,$AE40&lt;0,$AF40&lt;0),"Revisar importes","Correcto")),"Revisar importes"))</f>
        <v/>
      </c>
    </row>
    <row r="41">
      <c r="A41" s="36" t="n"/>
      <c r="B41" s="37" t="n"/>
      <c r="C41" s="36" t="n"/>
      <c r="D41" s="8">
        <f>IF($A41="","",IFERROR(VLOOKUP($C41,'Viajes'!$W$6:$AI$105,2,FALSE),""))</f>
        <v/>
      </c>
      <c r="E41" s="38" t="n"/>
      <c r="F41" s="38" t="n"/>
      <c r="G41" s="38" t="n"/>
      <c r="H41" s="39" t="n"/>
      <c r="I41" s="12">
        <f>IF($A41="","",IFERROR($H41/VLOOKUP($C41,'Viajes'!$W$6:$AI$105,5,FALSE)*VLOOKUP($C41,'Viajes'!$W$6:$AI$105,6,FALSE),0))</f>
        <v/>
      </c>
      <c r="J41" s="40" t="n"/>
      <c r="K41" s="12">
        <f>IF($A41="","",IFERROR($H41*VLOOKUP($C41,'Viajes'!$W$6:$AI$105,9,FALSE),0))</f>
        <v/>
      </c>
      <c r="L41" s="12">
        <f>IF($A41="","",IFERROR(VLOOKUP($C41,'Viajes'!$W$6:$AI$105,10,FALSE),0))</f>
        <v/>
      </c>
      <c r="M41" s="40" t="n"/>
      <c r="N41" s="40" t="n"/>
      <c r="O41" s="12">
        <f>IF($A41="","",IFERROR(VLOOKUP($C41,'Viajes'!$W$6:$AI$105,11,FALSE),0))</f>
        <v/>
      </c>
      <c r="P41" s="12">
        <f>IF($A41="","",IFERROR(SUM($I41:$O41),0))</f>
        <v/>
      </c>
      <c r="Q41" s="41">
        <f>IF($A41="","",IFERROR('Parámetros'!$B$4,0))</f>
        <v/>
      </c>
      <c r="R41" s="12">
        <f>IF($A41="","",IFERROR($P41*$Q41,0))</f>
        <v/>
      </c>
      <c r="S41" s="12">
        <f>IF($A41="","",IFERROR($P41+$R41,0))</f>
        <v/>
      </c>
      <c r="T41" s="12">
        <f>IF($A41="","",IFERROR($S41/$H41,0))</f>
        <v/>
      </c>
      <c r="U41" s="8">
        <f>IF($A41="","",IFERROR(IF(OR($B41="",$C41="",$E41="",$F41="",$H41="",NOT(ISNUMBER($H41)),$H41&lt;=0),"Faltan datos",IF($D41="","Unidad no encontrada",IF(IFERROR(VLOOKUP($C41,'Viajes'!$W$6:$AI$105,13,FALSE),"")&lt;&gt;"Correcto","Revisar unidad",IF(OR($J41&lt;0,$M41&lt;0,$N41&lt;0,$S41&lt;0),"Revisar importes","Correcto")))),"Revisar importes"))</f>
        <v/>
      </c>
      <c r="W41" s="36" t="n"/>
      <c r="X41" s="38" t="n"/>
      <c r="Y41" s="38" t="n"/>
      <c r="Z41" s="38" t="n"/>
      <c r="AA41" s="39" t="n"/>
      <c r="AB41" s="40" t="n"/>
      <c r="AC41" s="40" t="n"/>
      <c r="AD41" s="42" t="n"/>
      <c r="AE41" s="40" t="n"/>
      <c r="AF41" s="40" t="n"/>
      <c r="AG41" s="11">
        <f>IF($W41="","",IFERROR($AC41/$AD41,0))</f>
        <v/>
      </c>
      <c r="AH41" s="36" t="n"/>
      <c r="AI41" s="8">
        <f>IF($W41="","",IFERROR(IF(OR($X41="",$Y41="",$Z41="",$AA41="",$AB41="",$AC41="",$AD41="",$AE41="",$AF41="",$AH41=""),"Faltan datos",IF(OR($AA41&lt;=0,$AB41&lt;0,$AC41&lt;0,$AD41&lt;=0,$AE41&lt;0,$AF41&lt;0),"Revisar importes","Correcto")),"Revisar importes"))</f>
        <v/>
      </c>
    </row>
    <row r="42">
      <c r="A42" s="36" t="n"/>
      <c r="B42" s="37" t="n"/>
      <c r="C42" s="36" t="n"/>
      <c r="D42" s="8">
        <f>IF($A42="","",IFERROR(VLOOKUP($C42,'Viajes'!$W$6:$AI$105,2,FALSE),""))</f>
        <v/>
      </c>
      <c r="E42" s="38" t="n"/>
      <c r="F42" s="38" t="n"/>
      <c r="G42" s="38" t="n"/>
      <c r="H42" s="39" t="n"/>
      <c r="I42" s="12">
        <f>IF($A42="","",IFERROR($H42/VLOOKUP($C42,'Viajes'!$W$6:$AI$105,5,FALSE)*VLOOKUP($C42,'Viajes'!$W$6:$AI$105,6,FALSE),0))</f>
        <v/>
      </c>
      <c r="J42" s="40" t="n"/>
      <c r="K42" s="12">
        <f>IF($A42="","",IFERROR($H42*VLOOKUP($C42,'Viajes'!$W$6:$AI$105,9,FALSE),0))</f>
        <v/>
      </c>
      <c r="L42" s="12">
        <f>IF($A42="","",IFERROR(VLOOKUP($C42,'Viajes'!$W$6:$AI$105,10,FALSE),0))</f>
        <v/>
      </c>
      <c r="M42" s="40" t="n"/>
      <c r="N42" s="40" t="n"/>
      <c r="O42" s="12">
        <f>IF($A42="","",IFERROR(VLOOKUP($C42,'Viajes'!$W$6:$AI$105,11,FALSE),0))</f>
        <v/>
      </c>
      <c r="P42" s="12">
        <f>IF($A42="","",IFERROR(SUM($I42:$O42),0))</f>
        <v/>
      </c>
      <c r="Q42" s="41">
        <f>IF($A42="","",IFERROR('Parámetros'!$B$4,0))</f>
        <v/>
      </c>
      <c r="R42" s="12">
        <f>IF($A42="","",IFERROR($P42*$Q42,0))</f>
        <v/>
      </c>
      <c r="S42" s="12">
        <f>IF($A42="","",IFERROR($P42+$R42,0))</f>
        <v/>
      </c>
      <c r="T42" s="12">
        <f>IF($A42="","",IFERROR($S42/$H42,0))</f>
        <v/>
      </c>
      <c r="U42" s="8">
        <f>IF($A42="","",IFERROR(IF(OR($B42="",$C42="",$E42="",$F42="",$H42="",NOT(ISNUMBER($H42)),$H42&lt;=0),"Faltan datos",IF($D42="","Unidad no encontrada",IF(IFERROR(VLOOKUP($C42,'Viajes'!$W$6:$AI$105,13,FALSE),"")&lt;&gt;"Correcto","Revisar unidad",IF(OR($J42&lt;0,$M42&lt;0,$N42&lt;0,$S42&lt;0),"Revisar importes","Correcto")))),"Revisar importes"))</f>
        <v/>
      </c>
      <c r="W42" s="36" t="n"/>
      <c r="X42" s="38" t="n"/>
      <c r="Y42" s="38" t="n"/>
      <c r="Z42" s="38" t="n"/>
      <c r="AA42" s="39" t="n"/>
      <c r="AB42" s="40" t="n"/>
      <c r="AC42" s="40" t="n"/>
      <c r="AD42" s="42" t="n"/>
      <c r="AE42" s="40" t="n"/>
      <c r="AF42" s="40" t="n"/>
      <c r="AG42" s="11">
        <f>IF($W42="","",IFERROR($AC42/$AD42,0))</f>
        <v/>
      </c>
      <c r="AH42" s="36" t="n"/>
      <c r="AI42" s="8">
        <f>IF($W42="","",IFERROR(IF(OR($X42="",$Y42="",$Z42="",$AA42="",$AB42="",$AC42="",$AD42="",$AE42="",$AF42="",$AH42=""),"Faltan datos",IF(OR($AA42&lt;=0,$AB42&lt;0,$AC42&lt;0,$AD42&lt;=0,$AE42&lt;0,$AF42&lt;0),"Revisar importes","Correcto")),"Revisar importes"))</f>
        <v/>
      </c>
    </row>
    <row r="43">
      <c r="A43" s="36" t="n"/>
      <c r="B43" s="37" t="n"/>
      <c r="C43" s="36" t="n"/>
      <c r="D43" s="8">
        <f>IF($A43="","",IFERROR(VLOOKUP($C43,'Viajes'!$W$6:$AI$105,2,FALSE),""))</f>
        <v/>
      </c>
      <c r="E43" s="38" t="n"/>
      <c r="F43" s="38" t="n"/>
      <c r="G43" s="38" t="n"/>
      <c r="H43" s="39" t="n"/>
      <c r="I43" s="12">
        <f>IF($A43="","",IFERROR($H43/VLOOKUP($C43,'Viajes'!$W$6:$AI$105,5,FALSE)*VLOOKUP($C43,'Viajes'!$W$6:$AI$105,6,FALSE),0))</f>
        <v/>
      </c>
      <c r="J43" s="40" t="n"/>
      <c r="K43" s="12">
        <f>IF($A43="","",IFERROR($H43*VLOOKUP($C43,'Viajes'!$W$6:$AI$105,9,FALSE),0))</f>
        <v/>
      </c>
      <c r="L43" s="12">
        <f>IF($A43="","",IFERROR(VLOOKUP($C43,'Viajes'!$W$6:$AI$105,10,FALSE),0))</f>
        <v/>
      </c>
      <c r="M43" s="40" t="n"/>
      <c r="N43" s="40" t="n"/>
      <c r="O43" s="12">
        <f>IF($A43="","",IFERROR(VLOOKUP($C43,'Viajes'!$W$6:$AI$105,11,FALSE),0))</f>
        <v/>
      </c>
      <c r="P43" s="12">
        <f>IF($A43="","",IFERROR(SUM($I43:$O43),0))</f>
        <v/>
      </c>
      <c r="Q43" s="41">
        <f>IF($A43="","",IFERROR('Parámetros'!$B$4,0))</f>
        <v/>
      </c>
      <c r="R43" s="12">
        <f>IF($A43="","",IFERROR($P43*$Q43,0))</f>
        <v/>
      </c>
      <c r="S43" s="12">
        <f>IF($A43="","",IFERROR($P43+$R43,0))</f>
        <v/>
      </c>
      <c r="T43" s="12">
        <f>IF($A43="","",IFERROR($S43/$H43,0))</f>
        <v/>
      </c>
      <c r="U43" s="8">
        <f>IF($A43="","",IFERROR(IF(OR($B43="",$C43="",$E43="",$F43="",$H43="",NOT(ISNUMBER($H43)),$H43&lt;=0),"Faltan datos",IF($D43="","Unidad no encontrada",IF(IFERROR(VLOOKUP($C43,'Viajes'!$W$6:$AI$105,13,FALSE),"")&lt;&gt;"Correcto","Revisar unidad",IF(OR($J43&lt;0,$M43&lt;0,$N43&lt;0,$S43&lt;0),"Revisar importes","Correcto")))),"Revisar importes"))</f>
        <v/>
      </c>
      <c r="W43" s="36" t="n"/>
      <c r="X43" s="38" t="n"/>
      <c r="Y43" s="38" t="n"/>
      <c r="Z43" s="38" t="n"/>
      <c r="AA43" s="39" t="n"/>
      <c r="AB43" s="40" t="n"/>
      <c r="AC43" s="40" t="n"/>
      <c r="AD43" s="42" t="n"/>
      <c r="AE43" s="40" t="n"/>
      <c r="AF43" s="40" t="n"/>
      <c r="AG43" s="11">
        <f>IF($W43="","",IFERROR($AC43/$AD43,0))</f>
        <v/>
      </c>
      <c r="AH43" s="36" t="n"/>
      <c r="AI43" s="8">
        <f>IF($W43="","",IFERROR(IF(OR($X43="",$Y43="",$Z43="",$AA43="",$AB43="",$AC43="",$AD43="",$AE43="",$AF43="",$AH43=""),"Faltan datos",IF(OR($AA43&lt;=0,$AB43&lt;0,$AC43&lt;0,$AD43&lt;=0,$AE43&lt;0,$AF43&lt;0),"Revisar importes","Correcto")),"Revisar importes"))</f>
        <v/>
      </c>
    </row>
    <row r="44">
      <c r="A44" s="36" t="n"/>
      <c r="B44" s="37" t="n"/>
      <c r="C44" s="36" t="n"/>
      <c r="D44" s="8">
        <f>IF($A44="","",IFERROR(VLOOKUP($C44,'Viajes'!$W$6:$AI$105,2,FALSE),""))</f>
        <v/>
      </c>
      <c r="E44" s="38" t="n"/>
      <c r="F44" s="38" t="n"/>
      <c r="G44" s="38" t="n"/>
      <c r="H44" s="39" t="n"/>
      <c r="I44" s="12">
        <f>IF($A44="","",IFERROR($H44/VLOOKUP($C44,'Viajes'!$W$6:$AI$105,5,FALSE)*VLOOKUP($C44,'Viajes'!$W$6:$AI$105,6,FALSE),0))</f>
        <v/>
      </c>
      <c r="J44" s="40" t="n"/>
      <c r="K44" s="12">
        <f>IF($A44="","",IFERROR($H44*VLOOKUP($C44,'Viajes'!$W$6:$AI$105,9,FALSE),0))</f>
        <v/>
      </c>
      <c r="L44" s="12">
        <f>IF($A44="","",IFERROR(VLOOKUP($C44,'Viajes'!$W$6:$AI$105,10,FALSE),0))</f>
        <v/>
      </c>
      <c r="M44" s="40" t="n"/>
      <c r="N44" s="40" t="n"/>
      <c r="O44" s="12">
        <f>IF($A44="","",IFERROR(VLOOKUP($C44,'Viajes'!$W$6:$AI$105,11,FALSE),0))</f>
        <v/>
      </c>
      <c r="P44" s="12">
        <f>IF($A44="","",IFERROR(SUM($I44:$O44),0))</f>
        <v/>
      </c>
      <c r="Q44" s="41">
        <f>IF($A44="","",IFERROR('Parámetros'!$B$4,0))</f>
        <v/>
      </c>
      <c r="R44" s="12">
        <f>IF($A44="","",IFERROR($P44*$Q44,0))</f>
        <v/>
      </c>
      <c r="S44" s="12">
        <f>IF($A44="","",IFERROR($P44+$R44,0))</f>
        <v/>
      </c>
      <c r="T44" s="12">
        <f>IF($A44="","",IFERROR($S44/$H44,0))</f>
        <v/>
      </c>
      <c r="U44" s="8">
        <f>IF($A44="","",IFERROR(IF(OR($B44="",$C44="",$E44="",$F44="",$H44="",NOT(ISNUMBER($H44)),$H44&lt;=0),"Faltan datos",IF($D44="","Unidad no encontrada",IF(IFERROR(VLOOKUP($C44,'Viajes'!$W$6:$AI$105,13,FALSE),"")&lt;&gt;"Correcto","Revisar unidad",IF(OR($J44&lt;0,$M44&lt;0,$N44&lt;0,$S44&lt;0),"Revisar importes","Correcto")))),"Revisar importes"))</f>
        <v/>
      </c>
      <c r="W44" s="36" t="n"/>
      <c r="X44" s="38" t="n"/>
      <c r="Y44" s="38" t="n"/>
      <c r="Z44" s="38" t="n"/>
      <c r="AA44" s="39" t="n"/>
      <c r="AB44" s="40" t="n"/>
      <c r="AC44" s="40" t="n"/>
      <c r="AD44" s="42" t="n"/>
      <c r="AE44" s="40" t="n"/>
      <c r="AF44" s="40" t="n"/>
      <c r="AG44" s="11">
        <f>IF($W44="","",IFERROR($AC44/$AD44,0))</f>
        <v/>
      </c>
      <c r="AH44" s="36" t="n"/>
      <c r="AI44" s="8">
        <f>IF($W44="","",IFERROR(IF(OR($X44="",$Y44="",$Z44="",$AA44="",$AB44="",$AC44="",$AD44="",$AE44="",$AF44="",$AH44=""),"Faltan datos",IF(OR($AA44&lt;=0,$AB44&lt;0,$AC44&lt;0,$AD44&lt;=0,$AE44&lt;0,$AF44&lt;0),"Revisar importes","Correcto")),"Revisar importes"))</f>
        <v/>
      </c>
    </row>
    <row r="45">
      <c r="A45" s="36" t="n"/>
      <c r="B45" s="37" t="n"/>
      <c r="C45" s="36" t="n"/>
      <c r="D45" s="8">
        <f>IF($A45="","",IFERROR(VLOOKUP($C45,'Viajes'!$W$6:$AI$105,2,FALSE),""))</f>
        <v/>
      </c>
      <c r="E45" s="38" t="n"/>
      <c r="F45" s="38" t="n"/>
      <c r="G45" s="38" t="n"/>
      <c r="H45" s="39" t="n"/>
      <c r="I45" s="12">
        <f>IF($A45="","",IFERROR($H45/VLOOKUP($C45,'Viajes'!$W$6:$AI$105,5,FALSE)*VLOOKUP($C45,'Viajes'!$W$6:$AI$105,6,FALSE),0))</f>
        <v/>
      </c>
      <c r="J45" s="40" t="n"/>
      <c r="K45" s="12">
        <f>IF($A45="","",IFERROR($H45*VLOOKUP($C45,'Viajes'!$W$6:$AI$105,9,FALSE),0))</f>
        <v/>
      </c>
      <c r="L45" s="12">
        <f>IF($A45="","",IFERROR(VLOOKUP($C45,'Viajes'!$W$6:$AI$105,10,FALSE),0))</f>
        <v/>
      </c>
      <c r="M45" s="40" t="n"/>
      <c r="N45" s="40" t="n"/>
      <c r="O45" s="12">
        <f>IF($A45="","",IFERROR(VLOOKUP($C45,'Viajes'!$W$6:$AI$105,11,FALSE),0))</f>
        <v/>
      </c>
      <c r="P45" s="12">
        <f>IF($A45="","",IFERROR(SUM($I45:$O45),0))</f>
        <v/>
      </c>
      <c r="Q45" s="41">
        <f>IF($A45="","",IFERROR('Parámetros'!$B$4,0))</f>
        <v/>
      </c>
      <c r="R45" s="12">
        <f>IF($A45="","",IFERROR($P45*$Q45,0))</f>
        <v/>
      </c>
      <c r="S45" s="12">
        <f>IF($A45="","",IFERROR($P45+$R45,0))</f>
        <v/>
      </c>
      <c r="T45" s="12">
        <f>IF($A45="","",IFERROR($S45/$H45,0))</f>
        <v/>
      </c>
      <c r="U45" s="8">
        <f>IF($A45="","",IFERROR(IF(OR($B45="",$C45="",$E45="",$F45="",$H45="",NOT(ISNUMBER($H45)),$H45&lt;=0),"Faltan datos",IF($D45="","Unidad no encontrada",IF(IFERROR(VLOOKUP($C45,'Viajes'!$W$6:$AI$105,13,FALSE),"")&lt;&gt;"Correcto","Revisar unidad",IF(OR($J45&lt;0,$M45&lt;0,$N45&lt;0,$S45&lt;0),"Revisar importes","Correcto")))),"Revisar importes"))</f>
        <v/>
      </c>
      <c r="W45" s="36" t="n"/>
      <c r="X45" s="38" t="n"/>
      <c r="Y45" s="38" t="n"/>
      <c r="Z45" s="38" t="n"/>
      <c r="AA45" s="39" t="n"/>
      <c r="AB45" s="40" t="n"/>
      <c r="AC45" s="40" t="n"/>
      <c r="AD45" s="42" t="n"/>
      <c r="AE45" s="40" t="n"/>
      <c r="AF45" s="40" t="n"/>
      <c r="AG45" s="11">
        <f>IF($W45="","",IFERROR($AC45/$AD45,0))</f>
        <v/>
      </c>
      <c r="AH45" s="36" t="n"/>
      <c r="AI45" s="8">
        <f>IF($W45="","",IFERROR(IF(OR($X45="",$Y45="",$Z45="",$AA45="",$AB45="",$AC45="",$AD45="",$AE45="",$AF45="",$AH45=""),"Faltan datos",IF(OR($AA45&lt;=0,$AB45&lt;0,$AC45&lt;0,$AD45&lt;=0,$AE45&lt;0,$AF45&lt;0),"Revisar importes","Correcto")),"Revisar importes"))</f>
        <v/>
      </c>
    </row>
    <row r="46">
      <c r="A46" s="36" t="n"/>
      <c r="B46" s="37" t="n"/>
      <c r="C46" s="36" t="n"/>
      <c r="D46" s="8">
        <f>IF($A46="","",IFERROR(VLOOKUP($C46,'Viajes'!$W$6:$AI$105,2,FALSE),""))</f>
        <v/>
      </c>
      <c r="E46" s="38" t="n"/>
      <c r="F46" s="38" t="n"/>
      <c r="G46" s="38" t="n"/>
      <c r="H46" s="39" t="n"/>
      <c r="I46" s="12">
        <f>IF($A46="","",IFERROR($H46/VLOOKUP($C46,'Viajes'!$W$6:$AI$105,5,FALSE)*VLOOKUP($C46,'Viajes'!$W$6:$AI$105,6,FALSE),0))</f>
        <v/>
      </c>
      <c r="J46" s="40" t="n"/>
      <c r="K46" s="12">
        <f>IF($A46="","",IFERROR($H46*VLOOKUP($C46,'Viajes'!$W$6:$AI$105,9,FALSE),0))</f>
        <v/>
      </c>
      <c r="L46" s="12">
        <f>IF($A46="","",IFERROR(VLOOKUP($C46,'Viajes'!$W$6:$AI$105,10,FALSE),0))</f>
        <v/>
      </c>
      <c r="M46" s="40" t="n"/>
      <c r="N46" s="40" t="n"/>
      <c r="O46" s="12">
        <f>IF($A46="","",IFERROR(VLOOKUP($C46,'Viajes'!$W$6:$AI$105,11,FALSE),0))</f>
        <v/>
      </c>
      <c r="P46" s="12">
        <f>IF($A46="","",IFERROR(SUM($I46:$O46),0))</f>
        <v/>
      </c>
      <c r="Q46" s="41">
        <f>IF($A46="","",IFERROR('Parámetros'!$B$4,0))</f>
        <v/>
      </c>
      <c r="R46" s="12">
        <f>IF($A46="","",IFERROR($P46*$Q46,0))</f>
        <v/>
      </c>
      <c r="S46" s="12">
        <f>IF($A46="","",IFERROR($P46+$R46,0))</f>
        <v/>
      </c>
      <c r="T46" s="12">
        <f>IF($A46="","",IFERROR($S46/$H46,0))</f>
        <v/>
      </c>
      <c r="U46" s="8">
        <f>IF($A46="","",IFERROR(IF(OR($B46="",$C46="",$E46="",$F46="",$H46="",NOT(ISNUMBER($H46)),$H46&lt;=0),"Faltan datos",IF($D46="","Unidad no encontrada",IF(IFERROR(VLOOKUP($C46,'Viajes'!$W$6:$AI$105,13,FALSE),"")&lt;&gt;"Correcto","Revisar unidad",IF(OR($J46&lt;0,$M46&lt;0,$N46&lt;0,$S46&lt;0),"Revisar importes","Correcto")))),"Revisar importes"))</f>
        <v/>
      </c>
      <c r="W46" s="36" t="n"/>
      <c r="X46" s="38" t="n"/>
      <c r="Y46" s="38" t="n"/>
      <c r="Z46" s="38" t="n"/>
      <c r="AA46" s="39" t="n"/>
      <c r="AB46" s="40" t="n"/>
      <c r="AC46" s="40" t="n"/>
      <c r="AD46" s="42" t="n"/>
      <c r="AE46" s="40" t="n"/>
      <c r="AF46" s="40" t="n"/>
      <c r="AG46" s="11">
        <f>IF($W46="","",IFERROR($AC46/$AD46,0))</f>
        <v/>
      </c>
      <c r="AH46" s="36" t="n"/>
      <c r="AI46" s="8">
        <f>IF($W46="","",IFERROR(IF(OR($X46="",$Y46="",$Z46="",$AA46="",$AB46="",$AC46="",$AD46="",$AE46="",$AF46="",$AH46=""),"Faltan datos",IF(OR($AA46&lt;=0,$AB46&lt;0,$AC46&lt;0,$AD46&lt;=0,$AE46&lt;0,$AF46&lt;0),"Revisar importes","Correcto")),"Revisar importes"))</f>
        <v/>
      </c>
    </row>
    <row r="47">
      <c r="A47" s="36" t="n"/>
      <c r="B47" s="37" t="n"/>
      <c r="C47" s="36" t="n"/>
      <c r="D47" s="8">
        <f>IF($A47="","",IFERROR(VLOOKUP($C47,'Viajes'!$W$6:$AI$105,2,FALSE),""))</f>
        <v/>
      </c>
      <c r="E47" s="38" t="n"/>
      <c r="F47" s="38" t="n"/>
      <c r="G47" s="38" t="n"/>
      <c r="H47" s="39" t="n"/>
      <c r="I47" s="12">
        <f>IF($A47="","",IFERROR($H47/VLOOKUP($C47,'Viajes'!$W$6:$AI$105,5,FALSE)*VLOOKUP($C47,'Viajes'!$W$6:$AI$105,6,FALSE),0))</f>
        <v/>
      </c>
      <c r="J47" s="40" t="n"/>
      <c r="K47" s="12">
        <f>IF($A47="","",IFERROR($H47*VLOOKUP($C47,'Viajes'!$W$6:$AI$105,9,FALSE),0))</f>
        <v/>
      </c>
      <c r="L47" s="12">
        <f>IF($A47="","",IFERROR(VLOOKUP($C47,'Viajes'!$W$6:$AI$105,10,FALSE),0))</f>
        <v/>
      </c>
      <c r="M47" s="40" t="n"/>
      <c r="N47" s="40" t="n"/>
      <c r="O47" s="12">
        <f>IF($A47="","",IFERROR(VLOOKUP($C47,'Viajes'!$W$6:$AI$105,11,FALSE),0))</f>
        <v/>
      </c>
      <c r="P47" s="12">
        <f>IF($A47="","",IFERROR(SUM($I47:$O47),0))</f>
        <v/>
      </c>
      <c r="Q47" s="41">
        <f>IF($A47="","",IFERROR('Parámetros'!$B$4,0))</f>
        <v/>
      </c>
      <c r="R47" s="12">
        <f>IF($A47="","",IFERROR($P47*$Q47,0))</f>
        <v/>
      </c>
      <c r="S47" s="12">
        <f>IF($A47="","",IFERROR($P47+$R47,0))</f>
        <v/>
      </c>
      <c r="T47" s="12">
        <f>IF($A47="","",IFERROR($S47/$H47,0))</f>
        <v/>
      </c>
      <c r="U47" s="8">
        <f>IF($A47="","",IFERROR(IF(OR($B47="",$C47="",$E47="",$F47="",$H47="",NOT(ISNUMBER($H47)),$H47&lt;=0),"Faltan datos",IF($D47="","Unidad no encontrada",IF(IFERROR(VLOOKUP($C47,'Viajes'!$W$6:$AI$105,13,FALSE),"")&lt;&gt;"Correcto","Revisar unidad",IF(OR($J47&lt;0,$M47&lt;0,$N47&lt;0,$S47&lt;0),"Revisar importes","Correcto")))),"Revisar importes"))</f>
        <v/>
      </c>
      <c r="W47" s="36" t="n"/>
      <c r="X47" s="38" t="n"/>
      <c r="Y47" s="38" t="n"/>
      <c r="Z47" s="38" t="n"/>
      <c r="AA47" s="39" t="n"/>
      <c r="AB47" s="40" t="n"/>
      <c r="AC47" s="40" t="n"/>
      <c r="AD47" s="42" t="n"/>
      <c r="AE47" s="40" t="n"/>
      <c r="AF47" s="40" t="n"/>
      <c r="AG47" s="11">
        <f>IF($W47="","",IFERROR($AC47/$AD47,0))</f>
        <v/>
      </c>
      <c r="AH47" s="36" t="n"/>
      <c r="AI47" s="8">
        <f>IF($W47="","",IFERROR(IF(OR($X47="",$Y47="",$Z47="",$AA47="",$AB47="",$AC47="",$AD47="",$AE47="",$AF47="",$AH47=""),"Faltan datos",IF(OR($AA47&lt;=0,$AB47&lt;0,$AC47&lt;0,$AD47&lt;=0,$AE47&lt;0,$AF47&lt;0),"Revisar importes","Correcto")),"Revisar importes"))</f>
        <v/>
      </c>
    </row>
    <row r="48">
      <c r="A48" s="36" t="n"/>
      <c r="B48" s="37" t="n"/>
      <c r="C48" s="36" t="n"/>
      <c r="D48" s="8">
        <f>IF($A48="","",IFERROR(VLOOKUP($C48,'Viajes'!$W$6:$AI$105,2,FALSE),""))</f>
        <v/>
      </c>
      <c r="E48" s="38" t="n"/>
      <c r="F48" s="38" t="n"/>
      <c r="G48" s="38" t="n"/>
      <c r="H48" s="39" t="n"/>
      <c r="I48" s="12">
        <f>IF($A48="","",IFERROR($H48/VLOOKUP($C48,'Viajes'!$W$6:$AI$105,5,FALSE)*VLOOKUP($C48,'Viajes'!$W$6:$AI$105,6,FALSE),0))</f>
        <v/>
      </c>
      <c r="J48" s="40" t="n"/>
      <c r="K48" s="12">
        <f>IF($A48="","",IFERROR($H48*VLOOKUP($C48,'Viajes'!$W$6:$AI$105,9,FALSE),0))</f>
        <v/>
      </c>
      <c r="L48" s="12">
        <f>IF($A48="","",IFERROR(VLOOKUP($C48,'Viajes'!$W$6:$AI$105,10,FALSE),0))</f>
        <v/>
      </c>
      <c r="M48" s="40" t="n"/>
      <c r="N48" s="40" t="n"/>
      <c r="O48" s="12">
        <f>IF($A48="","",IFERROR(VLOOKUP($C48,'Viajes'!$W$6:$AI$105,11,FALSE),0))</f>
        <v/>
      </c>
      <c r="P48" s="12">
        <f>IF($A48="","",IFERROR(SUM($I48:$O48),0))</f>
        <v/>
      </c>
      <c r="Q48" s="41">
        <f>IF($A48="","",IFERROR('Parámetros'!$B$4,0))</f>
        <v/>
      </c>
      <c r="R48" s="12">
        <f>IF($A48="","",IFERROR($P48*$Q48,0))</f>
        <v/>
      </c>
      <c r="S48" s="12">
        <f>IF($A48="","",IFERROR($P48+$R48,0))</f>
        <v/>
      </c>
      <c r="T48" s="12">
        <f>IF($A48="","",IFERROR($S48/$H48,0))</f>
        <v/>
      </c>
      <c r="U48" s="8">
        <f>IF($A48="","",IFERROR(IF(OR($B48="",$C48="",$E48="",$F48="",$H48="",NOT(ISNUMBER($H48)),$H48&lt;=0),"Faltan datos",IF($D48="","Unidad no encontrada",IF(IFERROR(VLOOKUP($C48,'Viajes'!$W$6:$AI$105,13,FALSE),"")&lt;&gt;"Correcto","Revisar unidad",IF(OR($J48&lt;0,$M48&lt;0,$N48&lt;0,$S48&lt;0),"Revisar importes","Correcto")))),"Revisar importes"))</f>
        <v/>
      </c>
      <c r="W48" s="36" t="n"/>
      <c r="X48" s="38" t="n"/>
      <c r="Y48" s="38" t="n"/>
      <c r="Z48" s="38" t="n"/>
      <c r="AA48" s="39" t="n"/>
      <c r="AB48" s="40" t="n"/>
      <c r="AC48" s="40" t="n"/>
      <c r="AD48" s="42" t="n"/>
      <c r="AE48" s="40" t="n"/>
      <c r="AF48" s="40" t="n"/>
      <c r="AG48" s="11">
        <f>IF($W48="","",IFERROR($AC48/$AD48,0))</f>
        <v/>
      </c>
      <c r="AH48" s="36" t="n"/>
      <c r="AI48" s="8">
        <f>IF($W48="","",IFERROR(IF(OR($X48="",$Y48="",$Z48="",$AA48="",$AB48="",$AC48="",$AD48="",$AE48="",$AF48="",$AH48=""),"Faltan datos",IF(OR($AA48&lt;=0,$AB48&lt;0,$AC48&lt;0,$AD48&lt;=0,$AE48&lt;0,$AF48&lt;0),"Revisar importes","Correcto")),"Revisar importes"))</f>
        <v/>
      </c>
    </row>
    <row r="49">
      <c r="A49" s="36" t="n"/>
      <c r="B49" s="37" t="n"/>
      <c r="C49" s="36" t="n"/>
      <c r="D49" s="8">
        <f>IF($A49="","",IFERROR(VLOOKUP($C49,'Viajes'!$W$6:$AI$105,2,FALSE),""))</f>
        <v/>
      </c>
      <c r="E49" s="38" t="n"/>
      <c r="F49" s="38" t="n"/>
      <c r="G49" s="38" t="n"/>
      <c r="H49" s="39" t="n"/>
      <c r="I49" s="12">
        <f>IF($A49="","",IFERROR($H49/VLOOKUP($C49,'Viajes'!$W$6:$AI$105,5,FALSE)*VLOOKUP($C49,'Viajes'!$W$6:$AI$105,6,FALSE),0))</f>
        <v/>
      </c>
      <c r="J49" s="40" t="n"/>
      <c r="K49" s="12">
        <f>IF($A49="","",IFERROR($H49*VLOOKUP($C49,'Viajes'!$W$6:$AI$105,9,FALSE),0))</f>
        <v/>
      </c>
      <c r="L49" s="12">
        <f>IF($A49="","",IFERROR(VLOOKUP($C49,'Viajes'!$W$6:$AI$105,10,FALSE),0))</f>
        <v/>
      </c>
      <c r="M49" s="40" t="n"/>
      <c r="N49" s="40" t="n"/>
      <c r="O49" s="12">
        <f>IF($A49="","",IFERROR(VLOOKUP($C49,'Viajes'!$W$6:$AI$105,11,FALSE),0))</f>
        <v/>
      </c>
      <c r="P49" s="12">
        <f>IF($A49="","",IFERROR(SUM($I49:$O49),0))</f>
        <v/>
      </c>
      <c r="Q49" s="41">
        <f>IF($A49="","",IFERROR('Parámetros'!$B$4,0))</f>
        <v/>
      </c>
      <c r="R49" s="12">
        <f>IF($A49="","",IFERROR($P49*$Q49,0))</f>
        <v/>
      </c>
      <c r="S49" s="12">
        <f>IF($A49="","",IFERROR($P49+$R49,0))</f>
        <v/>
      </c>
      <c r="T49" s="12">
        <f>IF($A49="","",IFERROR($S49/$H49,0))</f>
        <v/>
      </c>
      <c r="U49" s="8">
        <f>IF($A49="","",IFERROR(IF(OR($B49="",$C49="",$E49="",$F49="",$H49="",NOT(ISNUMBER($H49)),$H49&lt;=0),"Faltan datos",IF($D49="","Unidad no encontrada",IF(IFERROR(VLOOKUP($C49,'Viajes'!$W$6:$AI$105,13,FALSE),"")&lt;&gt;"Correcto","Revisar unidad",IF(OR($J49&lt;0,$M49&lt;0,$N49&lt;0,$S49&lt;0),"Revisar importes","Correcto")))),"Revisar importes"))</f>
        <v/>
      </c>
      <c r="W49" s="36" t="n"/>
      <c r="X49" s="38" t="n"/>
      <c r="Y49" s="38" t="n"/>
      <c r="Z49" s="38" t="n"/>
      <c r="AA49" s="39" t="n"/>
      <c r="AB49" s="40" t="n"/>
      <c r="AC49" s="40" t="n"/>
      <c r="AD49" s="42" t="n"/>
      <c r="AE49" s="40" t="n"/>
      <c r="AF49" s="40" t="n"/>
      <c r="AG49" s="11">
        <f>IF($W49="","",IFERROR($AC49/$AD49,0))</f>
        <v/>
      </c>
      <c r="AH49" s="36" t="n"/>
      <c r="AI49" s="8">
        <f>IF($W49="","",IFERROR(IF(OR($X49="",$Y49="",$Z49="",$AA49="",$AB49="",$AC49="",$AD49="",$AE49="",$AF49="",$AH49=""),"Faltan datos",IF(OR($AA49&lt;=0,$AB49&lt;0,$AC49&lt;0,$AD49&lt;=0,$AE49&lt;0,$AF49&lt;0),"Revisar importes","Correcto")),"Revisar importes"))</f>
        <v/>
      </c>
    </row>
    <row r="50">
      <c r="A50" s="36" t="n"/>
      <c r="B50" s="37" t="n"/>
      <c r="C50" s="36" t="n"/>
      <c r="D50" s="8">
        <f>IF($A50="","",IFERROR(VLOOKUP($C50,'Viajes'!$W$6:$AI$105,2,FALSE),""))</f>
        <v/>
      </c>
      <c r="E50" s="38" t="n"/>
      <c r="F50" s="38" t="n"/>
      <c r="G50" s="38" t="n"/>
      <c r="H50" s="39" t="n"/>
      <c r="I50" s="12">
        <f>IF($A50="","",IFERROR($H50/VLOOKUP($C50,'Viajes'!$W$6:$AI$105,5,FALSE)*VLOOKUP($C50,'Viajes'!$W$6:$AI$105,6,FALSE),0))</f>
        <v/>
      </c>
      <c r="J50" s="40" t="n"/>
      <c r="K50" s="12">
        <f>IF($A50="","",IFERROR($H50*VLOOKUP($C50,'Viajes'!$W$6:$AI$105,9,FALSE),0))</f>
        <v/>
      </c>
      <c r="L50" s="12">
        <f>IF($A50="","",IFERROR(VLOOKUP($C50,'Viajes'!$W$6:$AI$105,10,FALSE),0))</f>
        <v/>
      </c>
      <c r="M50" s="40" t="n"/>
      <c r="N50" s="40" t="n"/>
      <c r="O50" s="12">
        <f>IF($A50="","",IFERROR(VLOOKUP($C50,'Viajes'!$W$6:$AI$105,11,FALSE),0))</f>
        <v/>
      </c>
      <c r="P50" s="12">
        <f>IF($A50="","",IFERROR(SUM($I50:$O50),0))</f>
        <v/>
      </c>
      <c r="Q50" s="41">
        <f>IF($A50="","",IFERROR('Parámetros'!$B$4,0))</f>
        <v/>
      </c>
      <c r="R50" s="12">
        <f>IF($A50="","",IFERROR($P50*$Q50,0))</f>
        <v/>
      </c>
      <c r="S50" s="12">
        <f>IF($A50="","",IFERROR($P50+$R50,0))</f>
        <v/>
      </c>
      <c r="T50" s="12">
        <f>IF($A50="","",IFERROR($S50/$H50,0))</f>
        <v/>
      </c>
      <c r="U50" s="8">
        <f>IF($A50="","",IFERROR(IF(OR($B50="",$C50="",$E50="",$F50="",$H50="",NOT(ISNUMBER($H50)),$H50&lt;=0),"Faltan datos",IF($D50="","Unidad no encontrada",IF(IFERROR(VLOOKUP($C50,'Viajes'!$W$6:$AI$105,13,FALSE),"")&lt;&gt;"Correcto","Revisar unidad",IF(OR($J50&lt;0,$M50&lt;0,$N50&lt;0,$S50&lt;0),"Revisar importes","Correcto")))),"Revisar importes"))</f>
        <v/>
      </c>
      <c r="W50" s="36" t="n"/>
      <c r="X50" s="38" t="n"/>
      <c r="Y50" s="38" t="n"/>
      <c r="Z50" s="38" t="n"/>
      <c r="AA50" s="39" t="n"/>
      <c r="AB50" s="40" t="n"/>
      <c r="AC50" s="40" t="n"/>
      <c r="AD50" s="42" t="n"/>
      <c r="AE50" s="40" t="n"/>
      <c r="AF50" s="40" t="n"/>
      <c r="AG50" s="11">
        <f>IF($W50="","",IFERROR($AC50/$AD50,0))</f>
        <v/>
      </c>
      <c r="AH50" s="36" t="n"/>
      <c r="AI50" s="8">
        <f>IF($W50="","",IFERROR(IF(OR($X50="",$Y50="",$Z50="",$AA50="",$AB50="",$AC50="",$AD50="",$AE50="",$AF50="",$AH50=""),"Faltan datos",IF(OR($AA50&lt;=0,$AB50&lt;0,$AC50&lt;0,$AD50&lt;=0,$AE50&lt;0,$AF50&lt;0),"Revisar importes","Correcto")),"Revisar importes"))</f>
        <v/>
      </c>
    </row>
    <row r="51">
      <c r="A51" s="36" t="n"/>
      <c r="B51" s="37" t="n"/>
      <c r="C51" s="36" t="n"/>
      <c r="D51" s="8">
        <f>IF($A51="","",IFERROR(VLOOKUP($C51,'Viajes'!$W$6:$AI$105,2,FALSE),""))</f>
        <v/>
      </c>
      <c r="E51" s="38" t="n"/>
      <c r="F51" s="38" t="n"/>
      <c r="G51" s="38" t="n"/>
      <c r="H51" s="39" t="n"/>
      <c r="I51" s="12">
        <f>IF($A51="","",IFERROR($H51/VLOOKUP($C51,'Viajes'!$W$6:$AI$105,5,FALSE)*VLOOKUP($C51,'Viajes'!$W$6:$AI$105,6,FALSE),0))</f>
        <v/>
      </c>
      <c r="J51" s="40" t="n"/>
      <c r="K51" s="12">
        <f>IF($A51="","",IFERROR($H51*VLOOKUP($C51,'Viajes'!$W$6:$AI$105,9,FALSE),0))</f>
        <v/>
      </c>
      <c r="L51" s="12">
        <f>IF($A51="","",IFERROR(VLOOKUP($C51,'Viajes'!$W$6:$AI$105,10,FALSE),0))</f>
        <v/>
      </c>
      <c r="M51" s="40" t="n"/>
      <c r="N51" s="40" t="n"/>
      <c r="O51" s="12">
        <f>IF($A51="","",IFERROR(VLOOKUP($C51,'Viajes'!$W$6:$AI$105,11,FALSE),0))</f>
        <v/>
      </c>
      <c r="P51" s="12">
        <f>IF($A51="","",IFERROR(SUM($I51:$O51),0))</f>
        <v/>
      </c>
      <c r="Q51" s="41">
        <f>IF($A51="","",IFERROR('Parámetros'!$B$4,0))</f>
        <v/>
      </c>
      <c r="R51" s="12">
        <f>IF($A51="","",IFERROR($P51*$Q51,0))</f>
        <v/>
      </c>
      <c r="S51" s="12">
        <f>IF($A51="","",IFERROR($P51+$R51,0))</f>
        <v/>
      </c>
      <c r="T51" s="12">
        <f>IF($A51="","",IFERROR($S51/$H51,0))</f>
        <v/>
      </c>
      <c r="U51" s="8">
        <f>IF($A51="","",IFERROR(IF(OR($B51="",$C51="",$E51="",$F51="",$H51="",NOT(ISNUMBER($H51)),$H51&lt;=0),"Faltan datos",IF($D51="","Unidad no encontrada",IF(IFERROR(VLOOKUP($C51,'Viajes'!$W$6:$AI$105,13,FALSE),"")&lt;&gt;"Correcto","Revisar unidad",IF(OR($J51&lt;0,$M51&lt;0,$N51&lt;0,$S51&lt;0),"Revisar importes","Correcto")))),"Revisar importes"))</f>
        <v/>
      </c>
      <c r="W51" s="36" t="n"/>
      <c r="X51" s="38" t="n"/>
      <c r="Y51" s="38" t="n"/>
      <c r="Z51" s="38" t="n"/>
      <c r="AA51" s="39" t="n"/>
      <c r="AB51" s="40" t="n"/>
      <c r="AC51" s="40" t="n"/>
      <c r="AD51" s="42" t="n"/>
      <c r="AE51" s="40" t="n"/>
      <c r="AF51" s="40" t="n"/>
      <c r="AG51" s="11">
        <f>IF($W51="","",IFERROR($AC51/$AD51,0))</f>
        <v/>
      </c>
      <c r="AH51" s="36" t="n"/>
      <c r="AI51" s="8">
        <f>IF($W51="","",IFERROR(IF(OR($X51="",$Y51="",$Z51="",$AA51="",$AB51="",$AC51="",$AD51="",$AE51="",$AF51="",$AH51=""),"Faltan datos",IF(OR($AA51&lt;=0,$AB51&lt;0,$AC51&lt;0,$AD51&lt;=0,$AE51&lt;0,$AF51&lt;0),"Revisar importes","Correcto")),"Revisar importes"))</f>
        <v/>
      </c>
    </row>
    <row r="52">
      <c r="A52" s="36" t="n"/>
      <c r="B52" s="37" t="n"/>
      <c r="C52" s="36" t="n"/>
      <c r="D52" s="8">
        <f>IF($A52="","",IFERROR(VLOOKUP($C52,'Viajes'!$W$6:$AI$105,2,FALSE),""))</f>
        <v/>
      </c>
      <c r="E52" s="38" t="n"/>
      <c r="F52" s="38" t="n"/>
      <c r="G52" s="38" t="n"/>
      <c r="H52" s="39" t="n"/>
      <c r="I52" s="12">
        <f>IF($A52="","",IFERROR($H52/VLOOKUP($C52,'Viajes'!$W$6:$AI$105,5,FALSE)*VLOOKUP($C52,'Viajes'!$W$6:$AI$105,6,FALSE),0))</f>
        <v/>
      </c>
      <c r="J52" s="40" t="n"/>
      <c r="K52" s="12">
        <f>IF($A52="","",IFERROR($H52*VLOOKUP($C52,'Viajes'!$W$6:$AI$105,9,FALSE),0))</f>
        <v/>
      </c>
      <c r="L52" s="12">
        <f>IF($A52="","",IFERROR(VLOOKUP($C52,'Viajes'!$W$6:$AI$105,10,FALSE),0))</f>
        <v/>
      </c>
      <c r="M52" s="40" t="n"/>
      <c r="N52" s="40" t="n"/>
      <c r="O52" s="12">
        <f>IF($A52="","",IFERROR(VLOOKUP($C52,'Viajes'!$W$6:$AI$105,11,FALSE),0))</f>
        <v/>
      </c>
      <c r="P52" s="12">
        <f>IF($A52="","",IFERROR(SUM($I52:$O52),0))</f>
        <v/>
      </c>
      <c r="Q52" s="41">
        <f>IF($A52="","",IFERROR('Parámetros'!$B$4,0))</f>
        <v/>
      </c>
      <c r="R52" s="12">
        <f>IF($A52="","",IFERROR($P52*$Q52,0))</f>
        <v/>
      </c>
      <c r="S52" s="12">
        <f>IF($A52="","",IFERROR($P52+$R52,0))</f>
        <v/>
      </c>
      <c r="T52" s="12">
        <f>IF($A52="","",IFERROR($S52/$H52,0))</f>
        <v/>
      </c>
      <c r="U52" s="8">
        <f>IF($A52="","",IFERROR(IF(OR($B52="",$C52="",$E52="",$F52="",$H52="",NOT(ISNUMBER($H52)),$H52&lt;=0),"Faltan datos",IF($D52="","Unidad no encontrada",IF(IFERROR(VLOOKUP($C52,'Viajes'!$W$6:$AI$105,13,FALSE),"")&lt;&gt;"Correcto","Revisar unidad",IF(OR($J52&lt;0,$M52&lt;0,$N52&lt;0,$S52&lt;0),"Revisar importes","Correcto")))),"Revisar importes"))</f>
        <v/>
      </c>
      <c r="W52" s="36" t="n"/>
      <c r="X52" s="38" t="n"/>
      <c r="Y52" s="38" t="n"/>
      <c r="Z52" s="38" t="n"/>
      <c r="AA52" s="39" t="n"/>
      <c r="AB52" s="40" t="n"/>
      <c r="AC52" s="40" t="n"/>
      <c r="AD52" s="42" t="n"/>
      <c r="AE52" s="40" t="n"/>
      <c r="AF52" s="40" t="n"/>
      <c r="AG52" s="11">
        <f>IF($W52="","",IFERROR($AC52/$AD52,0))</f>
        <v/>
      </c>
      <c r="AH52" s="36" t="n"/>
      <c r="AI52" s="8">
        <f>IF($W52="","",IFERROR(IF(OR($X52="",$Y52="",$Z52="",$AA52="",$AB52="",$AC52="",$AD52="",$AE52="",$AF52="",$AH52=""),"Faltan datos",IF(OR($AA52&lt;=0,$AB52&lt;0,$AC52&lt;0,$AD52&lt;=0,$AE52&lt;0,$AF52&lt;0),"Revisar importes","Correcto")),"Revisar importes"))</f>
        <v/>
      </c>
    </row>
    <row r="53">
      <c r="A53" s="36" t="n"/>
      <c r="B53" s="37" t="n"/>
      <c r="C53" s="36" t="n"/>
      <c r="D53" s="8">
        <f>IF($A53="","",IFERROR(VLOOKUP($C53,'Viajes'!$W$6:$AI$105,2,FALSE),""))</f>
        <v/>
      </c>
      <c r="E53" s="38" t="n"/>
      <c r="F53" s="38" t="n"/>
      <c r="G53" s="38" t="n"/>
      <c r="H53" s="39" t="n"/>
      <c r="I53" s="12">
        <f>IF($A53="","",IFERROR($H53/VLOOKUP($C53,'Viajes'!$W$6:$AI$105,5,FALSE)*VLOOKUP($C53,'Viajes'!$W$6:$AI$105,6,FALSE),0))</f>
        <v/>
      </c>
      <c r="J53" s="40" t="n"/>
      <c r="K53" s="12">
        <f>IF($A53="","",IFERROR($H53*VLOOKUP($C53,'Viajes'!$W$6:$AI$105,9,FALSE),0))</f>
        <v/>
      </c>
      <c r="L53" s="12">
        <f>IF($A53="","",IFERROR(VLOOKUP($C53,'Viajes'!$W$6:$AI$105,10,FALSE),0))</f>
        <v/>
      </c>
      <c r="M53" s="40" t="n"/>
      <c r="N53" s="40" t="n"/>
      <c r="O53" s="12">
        <f>IF($A53="","",IFERROR(VLOOKUP($C53,'Viajes'!$W$6:$AI$105,11,FALSE),0))</f>
        <v/>
      </c>
      <c r="P53" s="12">
        <f>IF($A53="","",IFERROR(SUM($I53:$O53),0))</f>
        <v/>
      </c>
      <c r="Q53" s="41">
        <f>IF($A53="","",IFERROR('Parámetros'!$B$4,0))</f>
        <v/>
      </c>
      <c r="R53" s="12">
        <f>IF($A53="","",IFERROR($P53*$Q53,0))</f>
        <v/>
      </c>
      <c r="S53" s="12">
        <f>IF($A53="","",IFERROR($P53+$R53,0))</f>
        <v/>
      </c>
      <c r="T53" s="12">
        <f>IF($A53="","",IFERROR($S53/$H53,0))</f>
        <v/>
      </c>
      <c r="U53" s="8">
        <f>IF($A53="","",IFERROR(IF(OR($B53="",$C53="",$E53="",$F53="",$H53="",NOT(ISNUMBER($H53)),$H53&lt;=0),"Faltan datos",IF($D53="","Unidad no encontrada",IF(IFERROR(VLOOKUP($C53,'Viajes'!$W$6:$AI$105,13,FALSE),"")&lt;&gt;"Correcto","Revisar unidad",IF(OR($J53&lt;0,$M53&lt;0,$N53&lt;0,$S53&lt;0),"Revisar importes","Correcto")))),"Revisar importes"))</f>
        <v/>
      </c>
      <c r="W53" s="36" t="n"/>
      <c r="X53" s="38" t="n"/>
      <c r="Y53" s="38" t="n"/>
      <c r="Z53" s="38" t="n"/>
      <c r="AA53" s="39" t="n"/>
      <c r="AB53" s="40" t="n"/>
      <c r="AC53" s="40" t="n"/>
      <c r="AD53" s="42" t="n"/>
      <c r="AE53" s="40" t="n"/>
      <c r="AF53" s="40" t="n"/>
      <c r="AG53" s="11">
        <f>IF($W53="","",IFERROR($AC53/$AD53,0))</f>
        <v/>
      </c>
      <c r="AH53" s="36" t="n"/>
      <c r="AI53" s="8">
        <f>IF($W53="","",IFERROR(IF(OR($X53="",$Y53="",$Z53="",$AA53="",$AB53="",$AC53="",$AD53="",$AE53="",$AF53="",$AH53=""),"Faltan datos",IF(OR($AA53&lt;=0,$AB53&lt;0,$AC53&lt;0,$AD53&lt;=0,$AE53&lt;0,$AF53&lt;0),"Revisar importes","Correcto")),"Revisar importes"))</f>
        <v/>
      </c>
    </row>
    <row r="54">
      <c r="A54" s="36" t="n"/>
      <c r="B54" s="37" t="n"/>
      <c r="C54" s="36" t="n"/>
      <c r="D54" s="8">
        <f>IF($A54="","",IFERROR(VLOOKUP($C54,'Viajes'!$W$6:$AI$105,2,FALSE),""))</f>
        <v/>
      </c>
      <c r="E54" s="38" t="n"/>
      <c r="F54" s="38" t="n"/>
      <c r="G54" s="38" t="n"/>
      <c r="H54" s="39" t="n"/>
      <c r="I54" s="12">
        <f>IF($A54="","",IFERROR($H54/VLOOKUP($C54,'Viajes'!$W$6:$AI$105,5,FALSE)*VLOOKUP($C54,'Viajes'!$W$6:$AI$105,6,FALSE),0))</f>
        <v/>
      </c>
      <c r="J54" s="40" t="n"/>
      <c r="K54" s="12">
        <f>IF($A54="","",IFERROR($H54*VLOOKUP($C54,'Viajes'!$W$6:$AI$105,9,FALSE),0))</f>
        <v/>
      </c>
      <c r="L54" s="12">
        <f>IF($A54="","",IFERROR(VLOOKUP($C54,'Viajes'!$W$6:$AI$105,10,FALSE),0))</f>
        <v/>
      </c>
      <c r="M54" s="40" t="n"/>
      <c r="N54" s="40" t="n"/>
      <c r="O54" s="12">
        <f>IF($A54="","",IFERROR(VLOOKUP($C54,'Viajes'!$W$6:$AI$105,11,FALSE),0))</f>
        <v/>
      </c>
      <c r="P54" s="12">
        <f>IF($A54="","",IFERROR(SUM($I54:$O54),0))</f>
        <v/>
      </c>
      <c r="Q54" s="41">
        <f>IF($A54="","",IFERROR('Parámetros'!$B$4,0))</f>
        <v/>
      </c>
      <c r="R54" s="12">
        <f>IF($A54="","",IFERROR($P54*$Q54,0))</f>
        <v/>
      </c>
      <c r="S54" s="12">
        <f>IF($A54="","",IFERROR($P54+$R54,0))</f>
        <v/>
      </c>
      <c r="T54" s="12">
        <f>IF($A54="","",IFERROR($S54/$H54,0))</f>
        <v/>
      </c>
      <c r="U54" s="8">
        <f>IF($A54="","",IFERROR(IF(OR($B54="",$C54="",$E54="",$F54="",$H54="",NOT(ISNUMBER($H54)),$H54&lt;=0),"Faltan datos",IF($D54="","Unidad no encontrada",IF(IFERROR(VLOOKUP($C54,'Viajes'!$W$6:$AI$105,13,FALSE),"")&lt;&gt;"Correcto","Revisar unidad",IF(OR($J54&lt;0,$M54&lt;0,$N54&lt;0,$S54&lt;0),"Revisar importes","Correcto")))),"Revisar importes"))</f>
        <v/>
      </c>
      <c r="W54" s="36" t="n"/>
      <c r="X54" s="38" t="n"/>
      <c r="Y54" s="38" t="n"/>
      <c r="Z54" s="38" t="n"/>
      <c r="AA54" s="39" t="n"/>
      <c r="AB54" s="40" t="n"/>
      <c r="AC54" s="40" t="n"/>
      <c r="AD54" s="42" t="n"/>
      <c r="AE54" s="40" t="n"/>
      <c r="AF54" s="40" t="n"/>
      <c r="AG54" s="11">
        <f>IF($W54="","",IFERROR($AC54/$AD54,0))</f>
        <v/>
      </c>
      <c r="AH54" s="36" t="n"/>
      <c r="AI54" s="8">
        <f>IF($W54="","",IFERROR(IF(OR($X54="",$Y54="",$Z54="",$AA54="",$AB54="",$AC54="",$AD54="",$AE54="",$AF54="",$AH54=""),"Faltan datos",IF(OR($AA54&lt;=0,$AB54&lt;0,$AC54&lt;0,$AD54&lt;=0,$AE54&lt;0,$AF54&lt;0),"Revisar importes","Correcto")),"Revisar importes"))</f>
        <v/>
      </c>
    </row>
    <row r="55">
      <c r="A55" s="36" t="n"/>
      <c r="B55" s="37" t="n"/>
      <c r="C55" s="36" t="n"/>
      <c r="D55" s="8">
        <f>IF($A55="","",IFERROR(VLOOKUP($C55,'Viajes'!$W$6:$AI$105,2,FALSE),""))</f>
        <v/>
      </c>
      <c r="E55" s="38" t="n"/>
      <c r="F55" s="38" t="n"/>
      <c r="G55" s="38" t="n"/>
      <c r="H55" s="39" t="n"/>
      <c r="I55" s="12">
        <f>IF($A55="","",IFERROR($H55/VLOOKUP($C55,'Viajes'!$W$6:$AI$105,5,FALSE)*VLOOKUP($C55,'Viajes'!$W$6:$AI$105,6,FALSE),0))</f>
        <v/>
      </c>
      <c r="J55" s="40" t="n"/>
      <c r="K55" s="12">
        <f>IF($A55="","",IFERROR($H55*VLOOKUP($C55,'Viajes'!$W$6:$AI$105,9,FALSE),0))</f>
        <v/>
      </c>
      <c r="L55" s="12">
        <f>IF($A55="","",IFERROR(VLOOKUP($C55,'Viajes'!$W$6:$AI$105,10,FALSE),0))</f>
        <v/>
      </c>
      <c r="M55" s="40" t="n"/>
      <c r="N55" s="40" t="n"/>
      <c r="O55" s="12">
        <f>IF($A55="","",IFERROR(VLOOKUP($C55,'Viajes'!$W$6:$AI$105,11,FALSE),0))</f>
        <v/>
      </c>
      <c r="P55" s="12">
        <f>IF($A55="","",IFERROR(SUM($I55:$O55),0))</f>
        <v/>
      </c>
      <c r="Q55" s="41">
        <f>IF($A55="","",IFERROR('Parámetros'!$B$4,0))</f>
        <v/>
      </c>
      <c r="R55" s="12">
        <f>IF($A55="","",IFERROR($P55*$Q55,0))</f>
        <v/>
      </c>
      <c r="S55" s="12">
        <f>IF($A55="","",IFERROR($P55+$R55,0))</f>
        <v/>
      </c>
      <c r="T55" s="12">
        <f>IF($A55="","",IFERROR($S55/$H55,0))</f>
        <v/>
      </c>
      <c r="U55" s="8">
        <f>IF($A55="","",IFERROR(IF(OR($B55="",$C55="",$E55="",$F55="",$H55="",NOT(ISNUMBER($H55)),$H55&lt;=0),"Faltan datos",IF($D55="","Unidad no encontrada",IF(IFERROR(VLOOKUP($C55,'Viajes'!$W$6:$AI$105,13,FALSE),"")&lt;&gt;"Correcto","Revisar unidad",IF(OR($J55&lt;0,$M55&lt;0,$N55&lt;0,$S55&lt;0),"Revisar importes","Correcto")))),"Revisar importes"))</f>
        <v/>
      </c>
      <c r="W55" s="36" t="n"/>
      <c r="X55" s="38" t="n"/>
      <c r="Y55" s="38" t="n"/>
      <c r="Z55" s="38" t="n"/>
      <c r="AA55" s="39" t="n"/>
      <c r="AB55" s="40" t="n"/>
      <c r="AC55" s="40" t="n"/>
      <c r="AD55" s="42" t="n"/>
      <c r="AE55" s="40" t="n"/>
      <c r="AF55" s="40" t="n"/>
      <c r="AG55" s="11">
        <f>IF($W55="","",IFERROR($AC55/$AD55,0))</f>
        <v/>
      </c>
      <c r="AH55" s="36" t="n"/>
      <c r="AI55" s="8">
        <f>IF($W55="","",IFERROR(IF(OR($X55="",$Y55="",$Z55="",$AA55="",$AB55="",$AC55="",$AD55="",$AE55="",$AF55="",$AH55=""),"Faltan datos",IF(OR($AA55&lt;=0,$AB55&lt;0,$AC55&lt;0,$AD55&lt;=0,$AE55&lt;0,$AF55&lt;0),"Revisar importes","Correcto")),"Revisar importes"))</f>
        <v/>
      </c>
    </row>
    <row r="56">
      <c r="A56" s="36" t="n"/>
      <c r="B56" s="37" t="n"/>
      <c r="C56" s="36" t="n"/>
      <c r="D56" s="8">
        <f>IF($A56="","",IFERROR(VLOOKUP($C56,'Viajes'!$W$6:$AI$105,2,FALSE),""))</f>
        <v/>
      </c>
      <c r="E56" s="38" t="n"/>
      <c r="F56" s="38" t="n"/>
      <c r="G56" s="38" t="n"/>
      <c r="H56" s="39" t="n"/>
      <c r="I56" s="12">
        <f>IF($A56="","",IFERROR($H56/VLOOKUP($C56,'Viajes'!$W$6:$AI$105,5,FALSE)*VLOOKUP($C56,'Viajes'!$W$6:$AI$105,6,FALSE),0))</f>
        <v/>
      </c>
      <c r="J56" s="40" t="n"/>
      <c r="K56" s="12">
        <f>IF($A56="","",IFERROR($H56*VLOOKUP($C56,'Viajes'!$W$6:$AI$105,9,FALSE),0))</f>
        <v/>
      </c>
      <c r="L56" s="12">
        <f>IF($A56="","",IFERROR(VLOOKUP($C56,'Viajes'!$W$6:$AI$105,10,FALSE),0))</f>
        <v/>
      </c>
      <c r="M56" s="40" t="n"/>
      <c r="N56" s="40" t="n"/>
      <c r="O56" s="12">
        <f>IF($A56="","",IFERROR(VLOOKUP($C56,'Viajes'!$W$6:$AI$105,11,FALSE),0))</f>
        <v/>
      </c>
      <c r="P56" s="12">
        <f>IF($A56="","",IFERROR(SUM($I56:$O56),0))</f>
        <v/>
      </c>
      <c r="Q56" s="41">
        <f>IF($A56="","",IFERROR('Parámetros'!$B$4,0))</f>
        <v/>
      </c>
      <c r="R56" s="12">
        <f>IF($A56="","",IFERROR($P56*$Q56,0))</f>
        <v/>
      </c>
      <c r="S56" s="12">
        <f>IF($A56="","",IFERROR($P56+$R56,0))</f>
        <v/>
      </c>
      <c r="T56" s="12">
        <f>IF($A56="","",IFERROR($S56/$H56,0))</f>
        <v/>
      </c>
      <c r="U56" s="8">
        <f>IF($A56="","",IFERROR(IF(OR($B56="",$C56="",$E56="",$F56="",$H56="",NOT(ISNUMBER($H56)),$H56&lt;=0),"Faltan datos",IF($D56="","Unidad no encontrada",IF(IFERROR(VLOOKUP($C56,'Viajes'!$W$6:$AI$105,13,FALSE),"")&lt;&gt;"Correcto","Revisar unidad",IF(OR($J56&lt;0,$M56&lt;0,$N56&lt;0,$S56&lt;0),"Revisar importes","Correcto")))),"Revisar importes"))</f>
        <v/>
      </c>
      <c r="W56" s="36" t="n"/>
      <c r="X56" s="38" t="n"/>
      <c r="Y56" s="38" t="n"/>
      <c r="Z56" s="38" t="n"/>
      <c r="AA56" s="39" t="n"/>
      <c r="AB56" s="40" t="n"/>
      <c r="AC56" s="40" t="n"/>
      <c r="AD56" s="42" t="n"/>
      <c r="AE56" s="40" t="n"/>
      <c r="AF56" s="40" t="n"/>
      <c r="AG56" s="11">
        <f>IF($W56="","",IFERROR($AC56/$AD56,0))</f>
        <v/>
      </c>
      <c r="AH56" s="36" t="n"/>
      <c r="AI56" s="8">
        <f>IF($W56="","",IFERROR(IF(OR($X56="",$Y56="",$Z56="",$AA56="",$AB56="",$AC56="",$AD56="",$AE56="",$AF56="",$AH56=""),"Faltan datos",IF(OR($AA56&lt;=0,$AB56&lt;0,$AC56&lt;0,$AD56&lt;=0,$AE56&lt;0,$AF56&lt;0),"Revisar importes","Correcto")),"Revisar importes"))</f>
        <v/>
      </c>
    </row>
    <row r="57">
      <c r="A57" s="36" t="n"/>
      <c r="B57" s="37" t="n"/>
      <c r="C57" s="36" t="n"/>
      <c r="D57" s="8">
        <f>IF($A57="","",IFERROR(VLOOKUP($C57,'Viajes'!$W$6:$AI$105,2,FALSE),""))</f>
        <v/>
      </c>
      <c r="E57" s="38" t="n"/>
      <c r="F57" s="38" t="n"/>
      <c r="G57" s="38" t="n"/>
      <c r="H57" s="39" t="n"/>
      <c r="I57" s="12">
        <f>IF($A57="","",IFERROR($H57/VLOOKUP($C57,'Viajes'!$W$6:$AI$105,5,FALSE)*VLOOKUP($C57,'Viajes'!$W$6:$AI$105,6,FALSE),0))</f>
        <v/>
      </c>
      <c r="J57" s="40" t="n"/>
      <c r="K57" s="12">
        <f>IF($A57="","",IFERROR($H57*VLOOKUP($C57,'Viajes'!$W$6:$AI$105,9,FALSE),0))</f>
        <v/>
      </c>
      <c r="L57" s="12">
        <f>IF($A57="","",IFERROR(VLOOKUP($C57,'Viajes'!$W$6:$AI$105,10,FALSE),0))</f>
        <v/>
      </c>
      <c r="M57" s="40" t="n"/>
      <c r="N57" s="40" t="n"/>
      <c r="O57" s="12">
        <f>IF($A57="","",IFERROR(VLOOKUP($C57,'Viajes'!$W$6:$AI$105,11,FALSE),0))</f>
        <v/>
      </c>
      <c r="P57" s="12">
        <f>IF($A57="","",IFERROR(SUM($I57:$O57),0))</f>
        <v/>
      </c>
      <c r="Q57" s="41">
        <f>IF($A57="","",IFERROR('Parámetros'!$B$4,0))</f>
        <v/>
      </c>
      <c r="R57" s="12">
        <f>IF($A57="","",IFERROR($P57*$Q57,0))</f>
        <v/>
      </c>
      <c r="S57" s="12">
        <f>IF($A57="","",IFERROR($P57+$R57,0))</f>
        <v/>
      </c>
      <c r="T57" s="12">
        <f>IF($A57="","",IFERROR($S57/$H57,0))</f>
        <v/>
      </c>
      <c r="U57" s="8">
        <f>IF($A57="","",IFERROR(IF(OR($B57="",$C57="",$E57="",$F57="",$H57="",NOT(ISNUMBER($H57)),$H57&lt;=0),"Faltan datos",IF($D57="","Unidad no encontrada",IF(IFERROR(VLOOKUP($C57,'Viajes'!$W$6:$AI$105,13,FALSE),"")&lt;&gt;"Correcto","Revisar unidad",IF(OR($J57&lt;0,$M57&lt;0,$N57&lt;0,$S57&lt;0),"Revisar importes","Correcto")))),"Revisar importes"))</f>
        <v/>
      </c>
      <c r="W57" s="36" t="n"/>
      <c r="X57" s="38" t="n"/>
      <c r="Y57" s="38" t="n"/>
      <c r="Z57" s="38" t="n"/>
      <c r="AA57" s="39" t="n"/>
      <c r="AB57" s="40" t="n"/>
      <c r="AC57" s="40" t="n"/>
      <c r="AD57" s="42" t="n"/>
      <c r="AE57" s="40" t="n"/>
      <c r="AF57" s="40" t="n"/>
      <c r="AG57" s="11">
        <f>IF($W57="","",IFERROR($AC57/$AD57,0))</f>
        <v/>
      </c>
      <c r="AH57" s="36" t="n"/>
      <c r="AI57" s="8">
        <f>IF($W57="","",IFERROR(IF(OR($X57="",$Y57="",$Z57="",$AA57="",$AB57="",$AC57="",$AD57="",$AE57="",$AF57="",$AH57=""),"Faltan datos",IF(OR($AA57&lt;=0,$AB57&lt;0,$AC57&lt;0,$AD57&lt;=0,$AE57&lt;0,$AF57&lt;0),"Revisar importes","Correcto")),"Revisar importes"))</f>
        <v/>
      </c>
    </row>
    <row r="58">
      <c r="A58" s="36" t="n"/>
      <c r="B58" s="37" t="n"/>
      <c r="C58" s="36" t="n"/>
      <c r="D58" s="8">
        <f>IF($A58="","",IFERROR(VLOOKUP($C58,'Viajes'!$W$6:$AI$105,2,FALSE),""))</f>
        <v/>
      </c>
      <c r="E58" s="38" t="n"/>
      <c r="F58" s="38" t="n"/>
      <c r="G58" s="38" t="n"/>
      <c r="H58" s="39" t="n"/>
      <c r="I58" s="12">
        <f>IF($A58="","",IFERROR($H58/VLOOKUP($C58,'Viajes'!$W$6:$AI$105,5,FALSE)*VLOOKUP($C58,'Viajes'!$W$6:$AI$105,6,FALSE),0))</f>
        <v/>
      </c>
      <c r="J58" s="40" t="n"/>
      <c r="K58" s="12">
        <f>IF($A58="","",IFERROR($H58*VLOOKUP($C58,'Viajes'!$W$6:$AI$105,9,FALSE),0))</f>
        <v/>
      </c>
      <c r="L58" s="12">
        <f>IF($A58="","",IFERROR(VLOOKUP($C58,'Viajes'!$W$6:$AI$105,10,FALSE),0))</f>
        <v/>
      </c>
      <c r="M58" s="40" t="n"/>
      <c r="N58" s="40" t="n"/>
      <c r="O58" s="12">
        <f>IF($A58="","",IFERROR(VLOOKUP($C58,'Viajes'!$W$6:$AI$105,11,FALSE),0))</f>
        <v/>
      </c>
      <c r="P58" s="12">
        <f>IF($A58="","",IFERROR(SUM($I58:$O58),0))</f>
        <v/>
      </c>
      <c r="Q58" s="41">
        <f>IF($A58="","",IFERROR('Parámetros'!$B$4,0))</f>
        <v/>
      </c>
      <c r="R58" s="12">
        <f>IF($A58="","",IFERROR($P58*$Q58,0))</f>
        <v/>
      </c>
      <c r="S58" s="12">
        <f>IF($A58="","",IFERROR($P58+$R58,0))</f>
        <v/>
      </c>
      <c r="T58" s="12">
        <f>IF($A58="","",IFERROR($S58/$H58,0))</f>
        <v/>
      </c>
      <c r="U58" s="8">
        <f>IF($A58="","",IFERROR(IF(OR($B58="",$C58="",$E58="",$F58="",$H58="",NOT(ISNUMBER($H58)),$H58&lt;=0),"Faltan datos",IF($D58="","Unidad no encontrada",IF(IFERROR(VLOOKUP($C58,'Viajes'!$W$6:$AI$105,13,FALSE),"")&lt;&gt;"Correcto","Revisar unidad",IF(OR($J58&lt;0,$M58&lt;0,$N58&lt;0,$S58&lt;0),"Revisar importes","Correcto")))),"Revisar importes"))</f>
        <v/>
      </c>
      <c r="W58" s="36" t="n"/>
      <c r="X58" s="38" t="n"/>
      <c r="Y58" s="38" t="n"/>
      <c r="Z58" s="38" t="n"/>
      <c r="AA58" s="39" t="n"/>
      <c r="AB58" s="40" t="n"/>
      <c r="AC58" s="40" t="n"/>
      <c r="AD58" s="42" t="n"/>
      <c r="AE58" s="40" t="n"/>
      <c r="AF58" s="40" t="n"/>
      <c r="AG58" s="11">
        <f>IF($W58="","",IFERROR($AC58/$AD58,0))</f>
        <v/>
      </c>
      <c r="AH58" s="36" t="n"/>
      <c r="AI58" s="8">
        <f>IF($W58="","",IFERROR(IF(OR($X58="",$Y58="",$Z58="",$AA58="",$AB58="",$AC58="",$AD58="",$AE58="",$AF58="",$AH58=""),"Faltan datos",IF(OR($AA58&lt;=0,$AB58&lt;0,$AC58&lt;0,$AD58&lt;=0,$AE58&lt;0,$AF58&lt;0),"Revisar importes","Correcto")),"Revisar importes"))</f>
        <v/>
      </c>
    </row>
    <row r="59">
      <c r="A59" s="36" t="n"/>
      <c r="B59" s="37" t="n"/>
      <c r="C59" s="36" t="n"/>
      <c r="D59" s="8">
        <f>IF($A59="","",IFERROR(VLOOKUP($C59,'Viajes'!$W$6:$AI$105,2,FALSE),""))</f>
        <v/>
      </c>
      <c r="E59" s="38" t="n"/>
      <c r="F59" s="38" t="n"/>
      <c r="G59" s="38" t="n"/>
      <c r="H59" s="39" t="n"/>
      <c r="I59" s="12">
        <f>IF($A59="","",IFERROR($H59/VLOOKUP($C59,'Viajes'!$W$6:$AI$105,5,FALSE)*VLOOKUP($C59,'Viajes'!$W$6:$AI$105,6,FALSE),0))</f>
        <v/>
      </c>
      <c r="J59" s="40" t="n"/>
      <c r="K59" s="12">
        <f>IF($A59="","",IFERROR($H59*VLOOKUP($C59,'Viajes'!$W$6:$AI$105,9,FALSE),0))</f>
        <v/>
      </c>
      <c r="L59" s="12">
        <f>IF($A59="","",IFERROR(VLOOKUP($C59,'Viajes'!$W$6:$AI$105,10,FALSE),0))</f>
        <v/>
      </c>
      <c r="M59" s="40" t="n"/>
      <c r="N59" s="40" t="n"/>
      <c r="O59" s="12">
        <f>IF($A59="","",IFERROR(VLOOKUP($C59,'Viajes'!$W$6:$AI$105,11,FALSE),0))</f>
        <v/>
      </c>
      <c r="P59" s="12">
        <f>IF($A59="","",IFERROR(SUM($I59:$O59),0))</f>
        <v/>
      </c>
      <c r="Q59" s="41">
        <f>IF($A59="","",IFERROR('Parámetros'!$B$4,0))</f>
        <v/>
      </c>
      <c r="R59" s="12">
        <f>IF($A59="","",IFERROR($P59*$Q59,0))</f>
        <v/>
      </c>
      <c r="S59" s="12">
        <f>IF($A59="","",IFERROR($P59+$R59,0))</f>
        <v/>
      </c>
      <c r="T59" s="12">
        <f>IF($A59="","",IFERROR($S59/$H59,0))</f>
        <v/>
      </c>
      <c r="U59" s="8">
        <f>IF($A59="","",IFERROR(IF(OR($B59="",$C59="",$E59="",$F59="",$H59="",NOT(ISNUMBER($H59)),$H59&lt;=0),"Faltan datos",IF($D59="","Unidad no encontrada",IF(IFERROR(VLOOKUP($C59,'Viajes'!$W$6:$AI$105,13,FALSE),"")&lt;&gt;"Correcto","Revisar unidad",IF(OR($J59&lt;0,$M59&lt;0,$N59&lt;0,$S59&lt;0),"Revisar importes","Correcto")))),"Revisar importes"))</f>
        <v/>
      </c>
      <c r="W59" s="36" t="n"/>
      <c r="X59" s="38" t="n"/>
      <c r="Y59" s="38" t="n"/>
      <c r="Z59" s="38" t="n"/>
      <c r="AA59" s="39" t="n"/>
      <c r="AB59" s="40" t="n"/>
      <c r="AC59" s="40" t="n"/>
      <c r="AD59" s="42" t="n"/>
      <c r="AE59" s="40" t="n"/>
      <c r="AF59" s="40" t="n"/>
      <c r="AG59" s="11">
        <f>IF($W59="","",IFERROR($AC59/$AD59,0))</f>
        <v/>
      </c>
      <c r="AH59" s="36" t="n"/>
      <c r="AI59" s="8">
        <f>IF($W59="","",IFERROR(IF(OR($X59="",$Y59="",$Z59="",$AA59="",$AB59="",$AC59="",$AD59="",$AE59="",$AF59="",$AH59=""),"Faltan datos",IF(OR($AA59&lt;=0,$AB59&lt;0,$AC59&lt;0,$AD59&lt;=0,$AE59&lt;0,$AF59&lt;0),"Revisar importes","Correcto")),"Revisar importes"))</f>
        <v/>
      </c>
    </row>
    <row r="60">
      <c r="A60" s="36" t="n"/>
      <c r="B60" s="37" t="n"/>
      <c r="C60" s="36" t="n"/>
      <c r="D60" s="8">
        <f>IF($A60="","",IFERROR(VLOOKUP($C60,'Viajes'!$W$6:$AI$105,2,FALSE),""))</f>
        <v/>
      </c>
      <c r="E60" s="38" t="n"/>
      <c r="F60" s="38" t="n"/>
      <c r="G60" s="38" t="n"/>
      <c r="H60" s="39" t="n"/>
      <c r="I60" s="12">
        <f>IF($A60="","",IFERROR($H60/VLOOKUP($C60,'Viajes'!$W$6:$AI$105,5,FALSE)*VLOOKUP($C60,'Viajes'!$W$6:$AI$105,6,FALSE),0))</f>
        <v/>
      </c>
      <c r="J60" s="40" t="n"/>
      <c r="K60" s="12">
        <f>IF($A60="","",IFERROR($H60*VLOOKUP($C60,'Viajes'!$W$6:$AI$105,9,FALSE),0))</f>
        <v/>
      </c>
      <c r="L60" s="12">
        <f>IF($A60="","",IFERROR(VLOOKUP($C60,'Viajes'!$W$6:$AI$105,10,FALSE),0))</f>
        <v/>
      </c>
      <c r="M60" s="40" t="n"/>
      <c r="N60" s="40" t="n"/>
      <c r="O60" s="12">
        <f>IF($A60="","",IFERROR(VLOOKUP($C60,'Viajes'!$W$6:$AI$105,11,FALSE),0))</f>
        <v/>
      </c>
      <c r="P60" s="12">
        <f>IF($A60="","",IFERROR(SUM($I60:$O60),0))</f>
        <v/>
      </c>
      <c r="Q60" s="41">
        <f>IF($A60="","",IFERROR('Parámetros'!$B$4,0))</f>
        <v/>
      </c>
      <c r="R60" s="12">
        <f>IF($A60="","",IFERROR($P60*$Q60,0))</f>
        <v/>
      </c>
      <c r="S60" s="12">
        <f>IF($A60="","",IFERROR($P60+$R60,0))</f>
        <v/>
      </c>
      <c r="T60" s="12">
        <f>IF($A60="","",IFERROR($S60/$H60,0))</f>
        <v/>
      </c>
      <c r="U60" s="8">
        <f>IF($A60="","",IFERROR(IF(OR($B60="",$C60="",$E60="",$F60="",$H60="",NOT(ISNUMBER($H60)),$H60&lt;=0),"Faltan datos",IF($D60="","Unidad no encontrada",IF(IFERROR(VLOOKUP($C60,'Viajes'!$W$6:$AI$105,13,FALSE),"")&lt;&gt;"Correcto","Revisar unidad",IF(OR($J60&lt;0,$M60&lt;0,$N60&lt;0,$S60&lt;0),"Revisar importes","Correcto")))),"Revisar importes"))</f>
        <v/>
      </c>
      <c r="W60" s="36" t="n"/>
      <c r="X60" s="38" t="n"/>
      <c r="Y60" s="38" t="n"/>
      <c r="Z60" s="38" t="n"/>
      <c r="AA60" s="39" t="n"/>
      <c r="AB60" s="40" t="n"/>
      <c r="AC60" s="40" t="n"/>
      <c r="AD60" s="42" t="n"/>
      <c r="AE60" s="40" t="n"/>
      <c r="AF60" s="40" t="n"/>
      <c r="AG60" s="11">
        <f>IF($W60="","",IFERROR($AC60/$AD60,0))</f>
        <v/>
      </c>
      <c r="AH60" s="36" t="n"/>
      <c r="AI60" s="8">
        <f>IF($W60="","",IFERROR(IF(OR($X60="",$Y60="",$Z60="",$AA60="",$AB60="",$AC60="",$AD60="",$AE60="",$AF60="",$AH60=""),"Faltan datos",IF(OR($AA60&lt;=0,$AB60&lt;0,$AC60&lt;0,$AD60&lt;=0,$AE60&lt;0,$AF60&lt;0),"Revisar importes","Correcto")),"Revisar importes"))</f>
        <v/>
      </c>
    </row>
    <row r="61">
      <c r="A61" s="36" t="n"/>
      <c r="B61" s="37" t="n"/>
      <c r="C61" s="36" t="n"/>
      <c r="D61" s="8">
        <f>IF($A61="","",IFERROR(VLOOKUP($C61,'Viajes'!$W$6:$AI$105,2,FALSE),""))</f>
        <v/>
      </c>
      <c r="E61" s="38" t="n"/>
      <c r="F61" s="38" t="n"/>
      <c r="G61" s="38" t="n"/>
      <c r="H61" s="39" t="n"/>
      <c r="I61" s="12">
        <f>IF($A61="","",IFERROR($H61/VLOOKUP($C61,'Viajes'!$W$6:$AI$105,5,FALSE)*VLOOKUP($C61,'Viajes'!$W$6:$AI$105,6,FALSE),0))</f>
        <v/>
      </c>
      <c r="J61" s="40" t="n"/>
      <c r="K61" s="12">
        <f>IF($A61="","",IFERROR($H61*VLOOKUP($C61,'Viajes'!$W$6:$AI$105,9,FALSE),0))</f>
        <v/>
      </c>
      <c r="L61" s="12">
        <f>IF($A61="","",IFERROR(VLOOKUP($C61,'Viajes'!$W$6:$AI$105,10,FALSE),0))</f>
        <v/>
      </c>
      <c r="M61" s="40" t="n"/>
      <c r="N61" s="40" t="n"/>
      <c r="O61" s="12">
        <f>IF($A61="","",IFERROR(VLOOKUP($C61,'Viajes'!$W$6:$AI$105,11,FALSE),0))</f>
        <v/>
      </c>
      <c r="P61" s="12">
        <f>IF($A61="","",IFERROR(SUM($I61:$O61),0))</f>
        <v/>
      </c>
      <c r="Q61" s="41">
        <f>IF($A61="","",IFERROR('Parámetros'!$B$4,0))</f>
        <v/>
      </c>
      <c r="R61" s="12">
        <f>IF($A61="","",IFERROR($P61*$Q61,0))</f>
        <v/>
      </c>
      <c r="S61" s="12">
        <f>IF($A61="","",IFERROR($P61+$R61,0))</f>
        <v/>
      </c>
      <c r="T61" s="12">
        <f>IF($A61="","",IFERROR($S61/$H61,0))</f>
        <v/>
      </c>
      <c r="U61" s="8">
        <f>IF($A61="","",IFERROR(IF(OR($B61="",$C61="",$E61="",$F61="",$H61="",NOT(ISNUMBER($H61)),$H61&lt;=0),"Faltan datos",IF($D61="","Unidad no encontrada",IF(IFERROR(VLOOKUP($C61,'Viajes'!$W$6:$AI$105,13,FALSE),"")&lt;&gt;"Correcto","Revisar unidad",IF(OR($J61&lt;0,$M61&lt;0,$N61&lt;0,$S61&lt;0),"Revisar importes","Correcto")))),"Revisar importes"))</f>
        <v/>
      </c>
      <c r="W61" s="36" t="n"/>
      <c r="X61" s="38" t="n"/>
      <c r="Y61" s="38" t="n"/>
      <c r="Z61" s="38" t="n"/>
      <c r="AA61" s="39" t="n"/>
      <c r="AB61" s="40" t="n"/>
      <c r="AC61" s="40" t="n"/>
      <c r="AD61" s="42" t="n"/>
      <c r="AE61" s="40" t="n"/>
      <c r="AF61" s="40" t="n"/>
      <c r="AG61" s="11">
        <f>IF($W61="","",IFERROR($AC61/$AD61,0))</f>
        <v/>
      </c>
      <c r="AH61" s="36" t="n"/>
      <c r="AI61" s="8">
        <f>IF($W61="","",IFERROR(IF(OR($X61="",$Y61="",$Z61="",$AA61="",$AB61="",$AC61="",$AD61="",$AE61="",$AF61="",$AH61=""),"Faltan datos",IF(OR($AA61&lt;=0,$AB61&lt;0,$AC61&lt;0,$AD61&lt;=0,$AE61&lt;0,$AF61&lt;0),"Revisar importes","Correcto")),"Revisar importes"))</f>
        <v/>
      </c>
    </row>
    <row r="62">
      <c r="A62" s="36" t="n"/>
      <c r="B62" s="37" t="n"/>
      <c r="C62" s="36" t="n"/>
      <c r="D62" s="8">
        <f>IF($A62="","",IFERROR(VLOOKUP($C62,'Viajes'!$W$6:$AI$105,2,FALSE),""))</f>
        <v/>
      </c>
      <c r="E62" s="38" t="n"/>
      <c r="F62" s="38" t="n"/>
      <c r="G62" s="38" t="n"/>
      <c r="H62" s="39" t="n"/>
      <c r="I62" s="12">
        <f>IF($A62="","",IFERROR($H62/VLOOKUP($C62,'Viajes'!$W$6:$AI$105,5,FALSE)*VLOOKUP($C62,'Viajes'!$W$6:$AI$105,6,FALSE),0))</f>
        <v/>
      </c>
      <c r="J62" s="40" t="n"/>
      <c r="K62" s="12">
        <f>IF($A62="","",IFERROR($H62*VLOOKUP($C62,'Viajes'!$W$6:$AI$105,9,FALSE),0))</f>
        <v/>
      </c>
      <c r="L62" s="12">
        <f>IF($A62="","",IFERROR(VLOOKUP($C62,'Viajes'!$W$6:$AI$105,10,FALSE),0))</f>
        <v/>
      </c>
      <c r="M62" s="40" t="n"/>
      <c r="N62" s="40" t="n"/>
      <c r="O62" s="12">
        <f>IF($A62="","",IFERROR(VLOOKUP($C62,'Viajes'!$W$6:$AI$105,11,FALSE),0))</f>
        <v/>
      </c>
      <c r="P62" s="12">
        <f>IF($A62="","",IFERROR(SUM($I62:$O62),0))</f>
        <v/>
      </c>
      <c r="Q62" s="41">
        <f>IF($A62="","",IFERROR('Parámetros'!$B$4,0))</f>
        <v/>
      </c>
      <c r="R62" s="12">
        <f>IF($A62="","",IFERROR($P62*$Q62,0))</f>
        <v/>
      </c>
      <c r="S62" s="12">
        <f>IF($A62="","",IFERROR($P62+$R62,0))</f>
        <v/>
      </c>
      <c r="T62" s="12">
        <f>IF($A62="","",IFERROR($S62/$H62,0))</f>
        <v/>
      </c>
      <c r="U62" s="8">
        <f>IF($A62="","",IFERROR(IF(OR($B62="",$C62="",$E62="",$F62="",$H62="",NOT(ISNUMBER($H62)),$H62&lt;=0),"Faltan datos",IF($D62="","Unidad no encontrada",IF(IFERROR(VLOOKUP($C62,'Viajes'!$W$6:$AI$105,13,FALSE),"")&lt;&gt;"Correcto","Revisar unidad",IF(OR($J62&lt;0,$M62&lt;0,$N62&lt;0,$S62&lt;0),"Revisar importes","Correcto")))),"Revisar importes"))</f>
        <v/>
      </c>
      <c r="W62" s="36" t="n"/>
      <c r="X62" s="38" t="n"/>
      <c r="Y62" s="38" t="n"/>
      <c r="Z62" s="38" t="n"/>
      <c r="AA62" s="39" t="n"/>
      <c r="AB62" s="40" t="n"/>
      <c r="AC62" s="40" t="n"/>
      <c r="AD62" s="42" t="n"/>
      <c r="AE62" s="40" t="n"/>
      <c r="AF62" s="40" t="n"/>
      <c r="AG62" s="11">
        <f>IF($W62="","",IFERROR($AC62/$AD62,0))</f>
        <v/>
      </c>
      <c r="AH62" s="36" t="n"/>
      <c r="AI62" s="8">
        <f>IF($W62="","",IFERROR(IF(OR($X62="",$Y62="",$Z62="",$AA62="",$AB62="",$AC62="",$AD62="",$AE62="",$AF62="",$AH62=""),"Faltan datos",IF(OR($AA62&lt;=0,$AB62&lt;0,$AC62&lt;0,$AD62&lt;=0,$AE62&lt;0,$AF62&lt;0),"Revisar importes","Correcto")),"Revisar importes"))</f>
        <v/>
      </c>
    </row>
    <row r="63">
      <c r="A63" s="36" t="n"/>
      <c r="B63" s="37" t="n"/>
      <c r="C63" s="36" t="n"/>
      <c r="D63" s="8">
        <f>IF($A63="","",IFERROR(VLOOKUP($C63,'Viajes'!$W$6:$AI$105,2,FALSE),""))</f>
        <v/>
      </c>
      <c r="E63" s="38" t="n"/>
      <c r="F63" s="38" t="n"/>
      <c r="G63" s="38" t="n"/>
      <c r="H63" s="39" t="n"/>
      <c r="I63" s="12">
        <f>IF($A63="","",IFERROR($H63/VLOOKUP($C63,'Viajes'!$W$6:$AI$105,5,FALSE)*VLOOKUP($C63,'Viajes'!$W$6:$AI$105,6,FALSE),0))</f>
        <v/>
      </c>
      <c r="J63" s="40" t="n"/>
      <c r="K63" s="12">
        <f>IF($A63="","",IFERROR($H63*VLOOKUP($C63,'Viajes'!$W$6:$AI$105,9,FALSE),0))</f>
        <v/>
      </c>
      <c r="L63" s="12">
        <f>IF($A63="","",IFERROR(VLOOKUP($C63,'Viajes'!$W$6:$AI$105,10,FALSE),0))</f>
        <v/>
      </c>
      <c r="M63" s="40" t="n"/>
      <c r="N63" s="40" t="n"/>
      <c r="O63" s="12">
        <f>IF($A63="","",IFERROR(VLOOKUP($C63,'Viajes'!$W$6:$AI$105,11,FALSE),0))</f>
        <v/>
      </c>
      <c r="P63" s="12">
        <f>IF($A63="","",IFERROR(SUM($I63:$O63),0))</f>
        <v/>
      </c>
      <c r="Q63" s="41">
        <f>IF($A63="","",IFERROR('Parámetros'!$B$4,0))</f>
        <v/>
      </c>
      <c r="R63" s="12">
        <f>IF($A63="","",IFERROR($P63*$Q63,0))</f>
        <v/>
      </c>
      <c r="S63" s="12">
        <f>IF($A63="","",IFERROR($P63+$R63,0))</f>
        <v/>
      </c>
      <c r="T63" s="12">
        <f>IF($A63="","",IFERROR($S63/$H63,0))</f>
        <v/>
      </c>
      <c r="U63" s="8">
        <f>IF($A63="","",IFERROR(IF(OR($B63="",$C63="",$E63="",$F63="",$H63="",NOT(ISNUMBER($H63)),$H63&lt;=0),"Faltan datos",IF($D63="","Unidad no encontrada",IF(IFERROR(VLOOKUP($C63,'Viajes'!$W$6:$AI$105,13,FALSE),"")&lt;&gt;"Correcto","Revisar unidad",IF(OR($J63&lt;0,$M63&lt;0,$N63&lt;0,$S63&lt;0),"Revisar importes","Correcto")))),"Revisar importes"))</f>
        <v/>
      </c>
      <c r="W63" s="36" t="n"/>
      <c r="X63" s="38" t="n"/>
      <c r="Y63" s="38" t="n"/>
      <c r="Z63" s="38" t="n"/>
      <c r="AA63" s="39" t="n"/>
      <c r="AB63" s="40" t="n"/>
      <c r="AC63" s="40" t="n"/>
      <c r="AD63" s="42" t="n"/>
      <c r="AE63" s="40" t="n"/>
      <c r="AF63" s="40" t="n"/>
      <c r="AG63" s="11">
        <f>IF($W63="","",IFERROR($AC63/$AD63,0))</f>
        <v/>
      </c>
      <c r="AH63" s="36" t="n"/>
      <c r="AI63" s="8">
        <f>IF($W63="","",IFERROR(IF(OR($X63="",$Y63="",$Z63="",$AA63="",$AB63="",$AC63="",$AD63="",$AE63="",$AF63="",$AH63=""),"Faltan datos",IF(OR($AA63&lt;=0,$AB63&lt;0,$AC63&lt;0,$AD63&lt;=0,$AE63&lt;0,$AF63&lt;0),"Revisar importes","Correcto")),"Revisar importes"))</f>
        <v/>
      </c>
    </row>
    <row r="64">
      <c r="A64" s="36" t="n"/>
      <c r="B64" s="37" t="n"/>
      <c r="C64" s="36" t="n"/>
      <c r="D64" s="8">
        <f>IF($A64="","",IFERROR(VLOOKUP($C64,'Viajes'!$W$6:$AI$105,2,FALSE),""))</f>
        <v/>
      </c>
      <c r="E64" s="38" t="n"/>
      <c r="F64" s="38" t="n"/>
      <c r="G64" s="38" t="n"/>
      <c r="H64" s="39" t="n"/>
      <c r="I64" s="12">
        <f>IF($A64="","",IFERROR($H64/VLOOKUP($C64,'Viajes'!$W$6:$AI$105,5,FALSE)*VLOOKUP($C64,'Viajes'!$W$6:$AI$105,6,FALSE),0))</f>
        <v/>
      </c>
      <c r="J64" s="40" t="n"/>
      <c r="K64" s="12">
        <f>IF($A64="","",IFERROR($H64*VLOOKUP($C64,'Viajes'!$W$6:$AI$105,9,FALSE),0))</f>
        <v/>
      </c>
      <c r="L64" s="12">
        <f>IF($A64="","",IFERROR(VLOOKUP($C64,'Viajes'!$W$6:$AI$105,10,FALSE),0))</f>
        <v/>
      </c>
      <c r="M64" s="40" t="n"/>
      <c r="N64" s="40" t="n"/>
      <c r="O64" s="12">
        <f>IF($A64="","",IFERROR(VLOOKUP($C64,'Viajes'!$W$6:$AI$105,11,FALSE),0))</f>
        <v/>
      </c>
      <c r="P64" s="12">
        <f>IF($A64="","",IFERROR(SUM($I64:$O64),0))</f>
        <v/>
      </c>
      <c r="Q64" s="41">
        <f>IF($A64="","",IFERROR('Parámetros'!$B$4,0))</f>
        <v/>
      </c>
      <c r="R64" s="12">
        <f>IF($A64="","",IFERROR($P64*$Q64,0))</f>
        <v/>
      </c>
      <c r="S64" s="12">
        <f>IF($A64="","",IFERROR($P64+$R64,0))</f>
        <v/>
      </c>
      <c r="T64" s="12">
        <f>IF($A64="","",IFERROR($S64/$H64,0))</f>
        <v/>
      </c>
      <c r="U64" s="8">
        <f>IF($A64="","",IFERROR(IF(OR($B64="",$C64="",$E64="",$F64="",$H64="",NOT(ISNUMBER($H64)),$H64&lt;=0),"Faltan datos",IF($D64="","Unidad no encontrada",IF(IFERROR(VLOOKUP($C64,'Viajes'!$W$6:$AI$105,13,FALSE),"")&lt;&gt;"Correcto","Revisar unidad",IF(OR($J64&lt;0,$M64&lt;0,$N64&lt;0,$S64&lt;0),"Revisar importes","Correcto")))),"Revisar importes"))</f>
        <v/>
      </c>
      <c r="W64" s="36" t="n"/>
      <c r="X64" s="38" t="n"/>
      <c r="Y64" s="38" t="n"/>
      <c r="Z64" s="38" t="n"/>
      <c r="AA64" s="39" t="n"/>
      <c r="AB64" s="40" t="n"/>
      <c r="AC64" s="40" t="n"/>
      <c r="AD64" s="42" t="n"/>
      <c r="AE64" s="40" t="n"/>
      <c r="AF64" s="40" t="n"/>
      <c r="AG64" s="11">
        <f>IF($W64="","",IFERROR($AC64/$AD64,0))</f>
        <v/>
      </c>
      <c r="AH64" s="36" t="n"/>
      <c r="AI64" s="8">
        <f>IF($W64="","",IFERROR(IF(OR($X64="",$Y64="",$Z64="",$AA64="",$AB64="",$AC64="",$AD64="",$AE64="",$AF64="",$AH64=""),"Faltan datos",IF(OR($AA64&lt;=0,$AB64&lt;0,$AC64&lt;0,$AD64&lt;=0,$AE64&lt;0,$AF64&lt;0),"Revisar importes","Correcto")),"Revisar importes"))</f>
        <v/>
      </c>
    </row>
    <row r="65">
      <c r="A65" s="36" t="n"/>
      <c r="B65" s="37" t="n"/>
      <c r="C65" s="36" t="n"/>
      <c r="D65" s="8">
        <f>IF($A65="","",IFERROR(VLOOKUP($C65,'Viajes'!$W$6:$AI$105,2,FALSE),""))</f>
        <v/>
      </c>
      <c r="E65" s="38" t="n"/>
      <c r="F65" s="38" t="n"/>
      <c r="G65" s="38" t="n"/>
      <c r="H65" s="39" t="n"/>
      <c r="I65" s="12">
        <f>IF($A65="","",IFERROR($H65/VLOOKUP($C65,'Viajes'!$W$6:$AI$105,5,FALSE)*VLOOKUP($C65,'Viajes'!$W$6:$AI$105,6,FALSE),0))</f>
        <v/>
      </c>
      <c r="J65" s="40" t="n"/>
      <c r="K65" s="12">
        <f>IF($A65="","",IFERROR($H65*VLOOKUP($C65,'Viajes'!$W$6:$AI$105,9,FALSE),0))</f>
        <v/>
      </c>
      <c r="L65" s="12">
        <f>IF($A65="","",IFERROR(VLOOKUP($C65,'Viajes'!$W$6:$AI$105,10,FALSE),0))</f>
        <v/>
      </c>
      <c r="M65" s="40" t="n"/>
      <c r="N65" s="40" t="n"/>
      <c r="O65" s="12">
        <f>IF($A65="","",IFERROR(VLOOKUP($C65,'Viajes'!$W$6:$AI$105,11,FALSE),0))</f>
        <v/>
      </c>
      <c r="P65" s="12">
        <f>IF($A65="","",IFERROR(SUM($I65:$O65),0))</f>
        <v/>
      </c>
      <c r="Q65" s="41">
        <f>IF($A65="","",IFERROR('Parámetros'!$B$4,0))</f>
        <v/>
      </c>
      <c r="R65" s="12">
        <f>IF($A65="","",IFERROR($P65*$Q65,0))</f>
        <v/>
      </c>
      <c r="S65" s="12">
        <f>IF($A65="","",IFERROR($P65+$R65,0))</f>
        <v/>
      </c>
      <c r="T65" s="12">
        <f>IF($A65="","",IFERROR($S65/$H65,0))</f>
        <v/>
      </c>
      <c r="U65" s="8">
        <f>IF($A65="","",IFERROR(IF(OR($B65="",$C65="",$E65="",$F65="",$H65="",NOT(ISNUMBER($H65)),$H65&lt;=0),"Faltan datos",IF($D65="","Unidad no encontrada",IF(IFERROR(VLOOKUP($C65,'Viajes'!$W$6:$AI$105,13,FALSE),"")&lt;&gt;"Correcto","Revisar unidad",IF(OR($J65&lt;0,$M65&lt;0,$N65&lt;0,$S65&lt;0),"Revisar importes","Correcto")))),"Revisar importes"))</f>
        <v/>
      </c>
      <c r="W65" s="36" t="n"/>
      <c r="X65" s="38" t="n"/>
      <c r="Y65" s="38" t="n"/>
      <c r="Z65" s="38" t="n"/>
      <c r="AA65" s="39" t="n"/>
      <c r="AB65" s="40" t="n"/>
      <c r="AC65" s="40" t="n"/>
      <c r="AD65" s="42" t="n"/>
      <c r="AE65" s="40" t="n"/>
      <c r="AF65" s="40" t="n"/>
      <c r="AG65" s="11">
        <f>IF($W65="","",IFERROR($AC65/$AD65,0))</f>
        <v/>
      </c>
      <c r="AH65" s="36" t="n"/>
      <c r="AI65" s="8">
        <f>IF($W65="","",IFERROR(IF(OR($X65="",$Y65="",$Z65="",$AA65="",$AB65="",$AC65="",$AD65="",$AE65="",$AF65="",$AH65=""),"Faltan datos",IF(OR($AA65&lt;=0,$AB65&lt;0,$AC65&lt;0,$AD65&lt;=0,$AE65&lt;0,$AF65&lt;0),"Revisar importes","Correcto")),"Revisar importes"))</f>
        <v/>
      </c>
    </row>
    <row r="66">
      <c r="A66" s="36" t="n"/>
      <c r="B66" s="37" t="n"/>
      <c r="C66" s="36" t="n"/>
      <c r="D66" s="8">
        <f>IF($A66="","",IFERROR(VLOOKUP($C66,'Viajes'!$W$6:$AI$105,2,FALSE),""))</f>
        <v/>
      </c>
      <c r="E66" s="38" t="n"/>
      <c r="F66" s="38" t="n"/>
      <c r="G66" s="38" t="n"/>
      <c r="H66" s="39" t="n"/>
      <c r="I66" s="12">
        <f>IF($A66="","",IFERROR($H66/VLOOKUP($C66,'Viajes'!$W$6:$AI$105,5,FALSE)*VLOOKUP($C66,'Viajes'!$W$6:$AI$105,6,FALSE),0))</f>
        <v/>
      </c>
      <c r="J66" s="40" t="n"/>
      <c r="K66" s="12">
        <f>IF($A66="","",IFERROR($H66*VLOOKUP($C66,'Viajes'!$W$6:$AI$105,9,FALSE),0))</f>
        <v/>
      </c>
      <c r="L66" s="12">
        <f>IF($A66="","",IFERROR(VLOOKUP($C66,'Viajes'!$W$6:$AI$105,10,FALSE),0))</f>
        <v/>
      </c>
      <c r="M66" s="40" t="n"/>
      <c r="N66" s="40" t="n"/>
      <c r="O66" s="12">
        <f>IF($A66="","",IFERROR(VLOOKUP($C66,'Viajes'!$W$6:$AI$105,11,FALSE),0))</f>
        <v/>
      </c>
      <c r="P66" s="12">
        <f>IF($A66="","",IFERROR(SUM($I66:$O66),0))</f>
        <v/>
      </c>
      <c r="Q66" s="41">
        <f>IF($A66="","",IFERROR('Parámetros'!$B$4,0))</f>
        <v/>
      </c>
      <c r="R66" s="12">
        <f>IF($A66="","",IFERROR($P66*$Q66,0))</f>
        <v/>
      </c>
      <c r="S66" s="12">
        <f>IF($A66="","",IFERROR($P66+$R66,0))</f>
        <v/>
      </c>
      <c r="T66" s="12">
        <f>IF($A66="","",IFERROR($S66/$H66,0))</f>
        <v/>
      </c>
      <c r="U66" s="8">
        <f>IF($A66="","",IFERROR(IF(OR($B66="",$C66="",$E66="",$F66="",$H66="",NOT(ISNUMBER($H66)),$H66&lt;=0),"Faltan datos",IF($D66="","Unidad no encontrada",IF(IFERROR(VLOOKUP($C66,'Viajes'!$W$6:$AI$105,13,FALSE),"")&lt;&gt;"Correcto","Revisar unidad",IF(OR($J66&lt;0,$M66&lt;0,$N66&lt;0,$S66&lt;0),"Revisar importes","Correcto")))),"Revisar importes"))</f>
        <v/>
      </c>
      <c r="W66" s="36" t="n"/>
      <c r="X66" s="38" t="n"/>
      <c r="Y66" s="38" t="n"/>
      <c r="Z66" s="38" t="n"/>
      <c r="AA66" s="39" t="n"/>
      <c r="AB66" s="40" t="n"/>
      <c r="AC66" s="40" t="n"/>
      <c r="AD66" s="42" t="n"/>
      <c r="AE66" s="40" t="n"/>
      <c r="AF66" s="40" t="n"/>
      <c r="AG66" s="11">
        <f>IF($W66="","",IFERROR($AC66/$AD66,0))</f>
        <v/>
      </c>
      <c r="AH66" s="36" t="n"/>
      <c r="AI66" s="8">
        <f>IF($W66="","",IFERROR(IF(OR($X66="",$Y66="",$Z66="",$AA66="",$AB66="",$AC66="",$AD66="",$AE66="",$AF66="",$AH66=""),"Faltan datos",IF(OR($AA66&lt;=0,$AB66&lt;0,$AC66&lt;0,$AD66&lt;=0,$AE66&lt;0,$AF66&lt;0),"Revisar importes","Correcto")),"Revisar importes"))</f>
        <v/>
      </c>
    </row>
    <row r="67">
      <c r="A67" s="36" t="n"/>
      <c r="B67" s="37" t="n"/>
      <c r="C67" s="36" t="n"/>
      <c r="D67" s="8">
        <f>IF($A67="","",IFERROR(VLOOKUP($C67,'Viajes'!$W$6:$AI$105,2,FALSE),""))</f>
        <v/>
      </c>
      <c r="E67" s="38" t="n"/>
      <c r="F67" s="38" t="n"/>
      <c r="G67" s="38" t="n"/>
      <c r="H67" s="39" t="n"/>
      <c r="I67" s="12">
        <f>IF($A67="","",IFERROR($H67/VLOOKUP($C67,'Viajes'!$W$6:$AI$105,5,FALSE)*VLOOKUP($C67,'Viajes'!$W$6:$AI$105,6,FALSE),0))</f>
        <v/>
      </c>
      <c r="J67" s="40" t="n"/>
      <c r="K67" s="12">
        <f>IF($A67="","",IFERROR($H67*VLOOKUP($C67,'Viajes'!$W$6:$AI$105,9,FALSE),0))</f>
        <v/>
      </c>
      <c r="L67" s="12">
        <f>IF($A67="","",IFERROR(VLOOKUP($C67,'Viajes'!$W$6:$AI$105,10,FALSE),0))</f>
        <v/>
      </c>
      <c r="M67" s="40" t="n"/>
      <c r="N67" s="40" t="n"/>
      <c r="O67" s="12">
        <f>IF($A67="","",IFERROR(VLOOKUP($C67,'Viajes'!$W$6:$AI$105,11,FALSE),0))</f>
        <v/>
      </c>
      <c r="P67" s="12">
        <f>IF($A67="","",IFERROR(SUM($I67:$O67),0))</f>
        <v/>
      </c>
      <c r="Q67" s="41">
        <f>IF($A67="","",IFERROR('Parámetros'!$B$4,0))</f>
        <v/>
      </c>
      <c r="R67" s="12">
        <f>IF($A67="","",IFERROR($P67*$Q67,0))</f>
        <v/>
      </c>
      <c r="S67" s="12">
        <f>IF($A67="","",IFERROR($P67+$R67,0))</f>
        <v/>
      </c>
      <c r="T67" s="12">
        <f>IF($A67="","",IFERROR($S67/$H67,0))</f>
        <v/>
      </c>
      <c r="U67" s="8">
        <f>IF($A67="","",IFERROR(IF(OR($B67="",$C67="",$E67="",$F67="",$H67="",NOT(ISNUMBER($H67)),$H67&lt;=0),"Faltan datos",IF($D67="","Unidad no encontrada",IF(IFERROR(VLOOKUP($C67,'Viajes'!$W$6:$AI$105,13,FALSE),"")&lt;&gt;"Correcto","Revisar unidad",IF(OR($J67&lt;0,$M67&lt;0,$N67&lt;0,$S67&lt;0),"Revisar importes","Correcto")))),"Revisar importes"))</f>
        <v/>
      </c>
      <c r="W67" s="36" t="n"/>
      <c r="X67" s="38" t="n"/>
      <c r="Y67" s="38" t="n"/>
      <c r="Z67" s="38" t="n"/>
      <c r="AA67" s="39" t="n"/>
      <c r="AB67" s="40" t="n"/>
      <c r="AC67" s="40" t="n"/>
      <c r="AD67" s="42" t="n"/>
      <c r="AE67" s="40" t="n"/>
      <c r="AF67" s="40" t="n"/>
      <c r="AG67" s="11">
        <f>IF($W67="","",IFERROR($AC67/$AD67,0))</f>
        <v/>
      </c>
      <c r="AH67" s="36" t="n"/>
      <c r="AI67" s="8">
        <f>IF($W67="","",IFERROR(IF(OR($X67="",$Y67="",$Z67="",$AA67="",$AB67="",$AC67="",$AD67="",$AE67="",$AF67="",$AH67=""),"Faltan datos",IF(OR($AA67&lt;=0,$AB67&lt;0,$AC67&lt;0,$AD67&lt;=0,$AE67&lt;0,$AF67&lt;0),"Revisar importes","Correcto")),"Revisar importes"))</f>
        <v/>
      </c>
    </row>
    <row r="68">
      <c r="A68" s="36" t="n"/>
      <c r="B68" s="37" t="n"/>
      <c r="C68" s="36" t="n"/>
      <c r="D68" s="8">
        <f>IF($A68="","",IFERROR(VLOOKUP($C68,'Viajes'!$W$6:$AI$105,2,FALSE),""))</f>
        <v/>
      </c>
      <c r="E68" s="38" t="n"/>
      <c r="F68" s="38" t="n"/>
      <c r="G68" s="38" t="n"/>
      <c r="H68" s="39" t="n"/>
      <c r="I68" s="12">
        <f>IF($A68="","",IFERROR($H68/VLOOKUP($C68,'Viajes'!$W$6:$AI$105,5,FALSE)*VLOOKUP($C68,'Viajes'!$W$6:$AI$105,6,FALSE),0))</f>
        <v/>
      </c>
      <c r="J68" s="40" t="n"/>
      <c r="K68" s="12">
        <f>IF($A68="","",IFERROR($H68*VLOOKUP($C68,'Viajes'!$W$6:$AI$105,9,FALSE),0))</f>
        <v/>
      </c>
      <c r="L68" s="12">
        <f>IF($A68="","",IFERROR(VLOOKUP($C68,'Viajes'!$W$6:$AI$105,10,FALSE),0))</f>
        <v/>
      </c>
      <c r="M68" s="40" t="n"/>
      <c r="N68" s="40" t="n"/>
      <c r="O68" s="12">
        <f>IF($A68="","",IFERROR(VLOOKUP($C68,'Viajes'!$W$6:$AI$105,11,FALSE),0))</f>
        <v/>
      </c>
      <c r="P68" s="12">
        <f>IF($A68="","",IFERROR(SUM($I68:$O68),0))</f>
        <v/>
      </c>
      <c r="Q68" s="41">
        <f>IF($A68="","",IFERROR('Parámetros'!$B$4,0))</f>
        <v/>
      </c>
      <c r="R68" s="12">
        <f>IF($A68="","",IFERROR($P68*$Q68,0))</f>
        <v/>
      </c>
      <c r="S68" s="12">
        <f>IF($A68="","",IFERROR($P68+$R68,0))</f>
        <v/>
      </c>
      <c r="T68" s="12">
        <f>IF($A68="","",IFERROR($S68/$H68,0))</f>
        <v/>
      </c>
      <c r="U68" s="8">
        <f>IF($A68="","",IFERROR(IF(OR($B68="",$C68="",$E68="",$F68="",$H68="",NOT(ISNUMBER($H68)),$H68&lt;=0),"Faltan datos",IF($D68="","Unidad no encontrada",IF(IFERROR(VLOOKUP($C68,'Viajes'!$W$6:$AI$105,13,FALSE),"")&lt;&gt;"Correcto","Revisar unidad",IF(OR($J68&lt;0,$M68&lt;0,$N68&lt;0,$S68&lt;0),"Revisar importes","Correcto")))),"Revisar importes"))</f>
        <v/>
      </c>
      <c r="W68" s="36" t="n"/>
      <c r="X68" s="38" t="n"/>
      <c r="Y68" s="38" t="n"/>
      <c r="Z68" s="38" t="n"/>
      <c r="AA68" s="39" t="n"/>
      <c r="AB68" s="40" t="n"/>
      <c r="AC68" s="40" t="n"/>
      <c r="AD68" s="42" t="n"/>
      <c r="AE68" s="40" t="n"/>
      <c r="AF68" s="40" t="n"/>
      <c r="AG68" s="11">
        <f>IF($W68="","",IFERROR($AC68/$AD68,0))</f>
        <v/>
      </c>
      <c r="AH68" s="36" t="n"/>
      <c r="AI68" s="8">
        <f>IF($W68="","",IFERROR(IF(OR($X68="",$Y68="",$Z68="",$AA68="",$AB68="",$AC68="",$AD68="",$AE68="",$AF68="",$AH68=""),"Faltan datos",IF(OR($AA68&lt;=0,$AB68&lt;0,$AC68&lt;0,$AD68&lt;=0,$AE68&lt;0,$AF68&lt;0),"Revisar importes","Correcto")),"Revisar importes"))</f>
        <v/>
      </c>
    </row>
    <row r="69">
      <c r="A69" s="36" t="n"/>
      <c r="B69" s="37" t="n"/>
      <c r="C69" s="36" t="n"/>
      <c r="D69" s="8">
        <f>IF($A69="","",IFERROR(VLOOKUP($C69,'Viajes'!$W$6:$AI$105,2,FALSE),""))</f>
        <v/>
      </c>
      <c r="E69" s="38" t="n"/>
      <c r="F69" s="38" t="n"/>
      <c r="G69" s="38" t="n"/>
      <c r="H69" s="39" t="n"/>
      <c r="I69" s="12">
        <f>IF($A69="","",IFERROR($H69/VLOOKUP($C69,'Viajes'!$W$6:$AI$105,5,FALSE)*VLOOKUP($C69,'Viajes'!$W$6:$AI$105,6,FALSE),0))</f>
        <v/>
      </c>
      <c r="J69" s="40" t="n"/>
      <c r="K69" s="12">
        <f>IF($A69="","",IFERROR($H69*VLOOKUP($C69,'Viajes'!$W$6:$AI$105,9,FALSE),0))</f>
        <v/>
      </c>
      <c r="L69" s="12">
        <f>IF($A69="","",IFERROR(VLOOKUP($C69,'Viajes'!$W$6:$AI$105,10,FALSE),0))</f>
        <v/>
      </c>
      <c r="M69" s="40" t="n"/>
      <c r="N69" s="40" t="n"/>
      <c r="O69" s="12">
        <f>IF($A69="","",IFERROR(VLOOKUP($C69,'Viajes'!$W$6:$AI$105,11,FALSE),0))</f>
        <v/>
      </c>
      <c r="P69" s="12">
        <f>IF($A69="","",IFERROR(SUM($I69:$O69),0))</f>
        <v/>
      </c>
      <c r="Q69" s="41">
        <f>IF($A69="","",IFERROR('Parámetros'!$B$4,0))</f>
        <v/>
      </c>
      <c r="R69" s="12">
        <f>IF($A69="","",IFERROR($P69*$Q69,0))</f>
        <v/>
      </c>
      <c r="S69" s="12">
        <f>IF($A69="","",IFERROR($P69+$R69,0))</f>
        <v/>
      </c>
      <c r="T69" s="12">
        <f>IF($A69="","",IFERROR($S69/$H69,0))</f>
        <v/>
      </c>
      <c r="U69" s="8">
        <f>IF($A69="","",IFERROR(IF(OR($B69="",$C69="",$E69="",$F69="",$H69="",NOT(ISNUMBER($H69)),$H69&lt;=0),"Faltan datos",IF($D69="","Unidad no encontrada",IF(IFERROR(VLOOKUP($C69,'Viajes'!$W$6:$AI$105,13,FALSE),"")&lt;&gt;"Correcto","Revisar unidad",IF(OR($J69&lt;0,$M69&lt;0,$N69&lt;0,$S69&lt;0),"Revisar importes","Correcto")))),"Revisar importes"))</f>
        <v/>
      </c>
      <c r="W69" s="36" t="n"/>
      <c r="X69" s="38" t="n"/>
      <c r="Y69" s="38" t="n"/>
      <c r="Z69" s="38" t="n"/>
      <c r="AA69" s="39" t="n"/>
      <c r="AB69" s="40" t="n"/>
      <c r="AC69" s="40" t="n"/>
      <c r="AD69" s="42" t="n"/>
      <c r="AE69" s="40" t="n"/>
      <c r="AF69" s="40" t="n"/>
      <c r="AG69" s="11">
        <f>IF($W69="","",IFERROR($AC69/$AD69,0))</f>
        <v/>
      </c>
      <c r="AH69" s="36" t="n"/>
      <c r="AI69" s="8">
        <f>IF($W69="","",IFERROR(IF(OR($X69="",$Y69="",$Z69="",$AA69="",$AB69="",$AC69="",$AD69="",$AE69="",$AF69="",$AH69=""),"Faltan datos",IF(OR($AA69&lt;=0,$AB69&lt;0,$AC69&lt;0,$AD69&lt;=0,$AE69&lt;0,$AF69&lt;0),"Revisar importes","Correcto")),"Revisar importes"))</f>
        <v/>
      </c>
    </row>
    <row r="70">
      <c r="A70" s="36" t="n"/>
      <c r="B70" s="37" t="n"/>
      <c r="C70" s="36" t="n"/>
      <c r="D70" s="8">
        <f>IF($A70="","",IFERROR(VLOOKUP($C70,'Viajes'!$W$6:$AI$105,2,FALSE),""))</f>
        <v/>
      </c>
      <c r="E70" s="38" t="n"/>
      <c r="F70" s="38" t="n"/>
      <c r="G70" s="38" t="n"/>
      <c r="H70" s="39" t="n"/>
      <c r="I70" s="12">
        <f>IF($A70="","",IFERROR($H70/VLOOKUP($C70,'Viajes'!$W$6:$AI$105,5,FALSE)*VLOOKUP($C70,'Viajes'!$W$6:$AI$105,6,FALSE),0))</f>
        <v/>
      </c>
      <c r="J70" s="40" t="n"/>
      <c r="K70" s="12">
        <f>IF($A70="","",IFERROR($H70*VLOOKUP($C70,'Viajes'!$W$6:$AI$105,9,FALSE),0))</f>
        <v/>
      </c>
      <c r="L70" s="12">
        <f>IF($A70="","",IFERROR(VLOOKUP($C70,'Viajes'!$W$6:$AI$105,10,FALSE),0))</f>
        <v/>
      </c>
      <c r="M70" s="40" t="n"/>
      <c r="N70" s="40" t="n"/>
      <c r="O70" s="12">
        <f>IF($A70="","",IFERROR(VLOOKUP($C70,'Viajes'!$W$6:$AI$105,11,FALSE),0))</f>
        <v/>
      </c>
      <c r="P70" s="12">
        <f>IF($A70="","",IFERROR(SUM($I70:$O70),0))</f>
        <v/>
      </c>
      <c r="Q70" s="41">
        <f>IF($A70="","",IFERROR('Parámetros'!$B$4,0))</f>
        <v/>
      </c>
      <c r="R70" s="12">
        <f>IF($A70="","",IFERROR($P70*$Q70,0))</f>
        <v/>
      </c>
      <c r="S70" s="12">
        <f>IF($A70="","",IFERROR($P70+$R70,0))</f>
        <v/>
      </c>
      <c r="T70" s="12">
        <f>IF($A70="","",IFERROR($S70/$H70,0))</f>
        <v/>
      </c>
      <c r="U70" s="8">
        <f>IF($A70="","",IFERROR(IF(OR($B70="",$C70="",$E70="",$F70="",$H70="",NOT(ISNUMBER($H70)),$H70&lt;=0),"Faltan datos",IF($D70="","Unidad no encontrada",IF(IFERROR(VLOOKUP($C70,'Viajes'!$W$6:$AI$105,13,FALSE),"")&lt;&gt;"Correcto","Revisar unidad",IF(OR($J70&lt;0,$M70&lt;0,$N70&lt;0,$S70&lt;0),"Revisar importes","Correcto")))),"Revisar importes"))</f>
        <v/>
      </c>
      <c r="W70" s="36" t="n"/>
      <c r="X70" s="38" t="n"/>
      <c r="Y70" s="38" t="n"/>
      <c r="Z70" s="38" t="n"/>
      <c r="AA70" s="39" t="n"/>
      <c r="AB70" s="40" t="n"/>
      <c r="AC70" s="40" t="n"/>
      <c r="AD70" s="42" t="n"/>
      <c r="AE70" s="40" t="n"/>
      <c r="AF70" s="40" t="n"/>
      <c r="AG70" s="11">
        <f>IF($W70="","",IFERROR($AC70/$AD70,0))</f>
        <v/>
      </c>
      <c r="AH70" s="36" t="n"/>
      <c r="AI70" s="8">
        <f>IF($W70="","",IFERROR(IF(OR($X70="",$Y70="",$Z70="",$AA70="",$AB70="",$AC70="",$AD70="",$AE70="",$AF70="",$AH70=""),"Faltan datos",IF(OR($AA70&lt;=0,$AB70&lt;0,$AC70&lt;0,$AD70&lt;=0,$AE70&lt;0,$AF70&lt;0),"Revisar importes","Correcto")),"Revisar importes"))</f>
        <v/>
      </c>
    </row>
    <row r="71">
      <c r="A71" s="36" t="n"/>
      <c r="B71" s="37" t="n"/>
      <c r="C71" s="36" t="n"/>
      <c r="D71" s="8">
        <f>IF($A71="","",IFERROR(VLOOKUP($C71,'Viajes'!$W$6:$AI$105,2,FALSE),""))</f>
        <v/>
      </c>
      <c r="E71" s="38" t="n"/>
      <c r="F71" s="38" t="n"/>
      <c r="G71" s="38" t="n"/>
      <c r="H71" s="39" t="n"/>
      <c r="I71" s="12">
        <f>IF($A71="","",IFERROR($H71/VLOOKUP($C71,'Viajes'!$W$6:$AI$105,5,FALSE)*VLOOKUP($C71,'Viajes'!$W$6:$AI$105,6,FALSE),0))</f>
        <v/>
      </c>
      <c r="J71" s="40" t="n"/>
      <c r="K71" s="12">
        <f>IF($A71="","",IFERROR($H71*VLOOKUP($C71,'Viajes'!$W$6:$AI$105,9,FALSE),0))</f>
        <v/>
      </c>
      <c r="L71" s="12">
        <f>IF($A71="","",IFERROR(VLOOKUP($C71,'Viajes'!$W$6:$AI$105,10,FALSE),0))</f>
        <v/>
      </c>
      <c r="M71" s="40" t="n"/>
      <c r="N71" s="40" t="n"/>
      <c r="O71" s="12">
        <f>IF($A71="","",IFERROR(VLOOKUP($C71,'Viajes'!$W$6:$AI$105,11,FALSE),0))</f>
        <v/>
      </c>
      <c r="P71" s="12">
        <f>IF($A71="","",IFERROR(SUM($I71:$O71),0))</f>
        <v/>
      </c>
      <c r="Q71" s="41">
        <f>IF($A71="","",IFERROR('Parámetros'!$B$4,0))</f>
        <v/>
      </c>
      <c r="R71" s="12">
        <f>IF($A71="","",IFERROR($P71*$Q71,0))</f>
        <v/>
      </c>
      <c r="S71" s="12">
        <f>IF($A71="","",IFERROR($P71+$R71,0))</f>
        <v/>
      </c>
      <c r="T71" s="12">
        <f>IF($A71="","",IFERROR($S71/$H71,0))</f>
        <v/>
      </c>
      <c r="U71" s="8">
        <f>IF($A71="","",IFERROR(IF(OR($B71="",$C71="",$E71="",$F71="",$H71="",NOT(ISNUMBER($H71)),$H71&lt;=0),"Faltan datos",IF($D71="","Unidad no encontrada",IF(IFERROR(VLOOKUP($C71,'Viajes'!$W$6:$AI$105,13,FALSE),"")&lt;&gt;"Correcto","Revisar unidad",IF(OR($J71&lt;0,$M71&lt;0,$N71&lt;0,$S71&lt;0),"Revisar importes","Correcto")))),"Revisar importes"))</f>
        <v/>
      </c>
      <c r="W71" s="36" t="n"/>
      <c r="X71" s="38" t="n"/>
      <c r="Y71" s="38" t="n"/>
      <c r="Z71" s="38" t="n"/>
      <c r="AA71" s="39" t="n"/>
      <c r="AB71" s="40" t="n"/>
      <c r="AC71" s="40" t="n"/>
      <c r="AD71" s="42" t="n"/>
      <c r="AE71" s="40" t="n"/>
      <c r="AF71" s="40" t="n"/>
      <c r="AG71" s="11">
        <f>IF($W71="","",IFERROR($AC71/$AD71,0))</f>
        <v/>
      </c>
      <c r="AH71" s="36" t="n"/>
      <c r="AI71" s="8">
        <f>IF($W71="","",IFERROR(IF(OR($X71="",$Y71="",$Z71="",$AA71="",$AB71="",$AC71="",$AD71="",$AE71="",$AF71="",$AH71=""),"Faltan datos",IF(OR($AA71&lt;=0,$AB71&lt;0,$AC71&lt;0,$AD71&lt;=0,$AE71&lt;0,$AF71&lt;0),"Revisar importes","Correcto")),"Revisar importes"))</f>
        <v/>
      </c>
    </row>
    <row r="72">
      <c r="A72" s="36" t="n"/>
      <c r="B72" s="37" t="n"/>
      <c r="C72" s="36" t="n"/>
      <c r="D72" s="8">
        <f>IF($A72="","",IFERROR(VLOOKUP($C72,'Viajes'!$W$6:$AI$105,2,FALSE),""))</f>
        <v/>
      </c>
      <c r="E72" s="38" t="n"/>
      <c r="F72" s="38" t="n"/>
      <c r="G72" s="38" t="n"/>
      <c r="H72" s="39" t="n"/>
      <c r="I72" s="12">
        <f>IF($A72="","",IFERROR($H72/VLOOKUP($C72,'Viajes'!$W$6:$AI$105,5,FALSE)*VLOOKUP($C72,'Viajes'!$W$6:$AI$105,6,FALSE),0))</f>
        <v/>
      </c>
      <c r="J72" s="40" t="n"/>
      <c r="K72" s="12">
        <f>IF($A72="","",IFERROR($H72*VLOOKUP($C72,'Viajes'!$W$6:$AI$105,9,FALSE),0))</f>
        <v/>
      </c>
      <c r="L72" s="12">
        <f>IF($A72="","",IFERROR(VLOOKUP($C72,'Viajes'!$W$6:$AI$105,10,FALSE),0))</f>
        <v/>
      </c>
      <c r="M72" s="40" t="n"/>
      <c r="N72" s="40" t="n"/>
      <c r="O72" s="12">
        <f>IF($A72="","",IFERROR(VLOOKUP($C72,'Viajes'!$W$6:$AI$105,11,FALSE),0))</f>
        <v/>
      </c>
      <c r="P72" s="12">
        <f>IF($A72="","",IFERROR(SUM($I72:$O72),0))</f>
        <v/>
      </c>
      <c r="Q72" s="41">
        <f>IF($A72="","",IFERROR('Parámetros'!$B$4,0))</f>
        <v/>
      </c>
      <c r="R72" s="12">
        <f>IF($A72="","",IFERROR($P72*$Q72,0))</f>
        <v/>
      </c>
      <c r="S72" s="12">
        <f>IF($A72="","",IFERROR($P72+$R72,0))</f>
        <v/>
      </c>
      <c r="T72" s="12">
        <f>IF($A72="","",IFERROR($S72/$H72,0))</f>
        <v/>
      </c>
      <c r="U72" s="8">
        <f>IF($A72="","",IFERROR(IF(OR($B72="",$C72="",$E72="",$F72="",$H72="",NOT(ISNUMBER($H72)),$H72&lt;=0),"Faltan datos",IF($D72="","Unidad no encontrada",IF(IFERROR(VLOOKUP($C72,'Viajes'!$W$6:$AI$105,13,FALSE),"")&lt;&gt;"Correcto","Revisar unidad",IF(OR($J72&lt;0,$M72&lt;0,$N72&lt;0,$S72&lt;0),"Revisar importes","Correcto")))),"Revisar importes"))</f>
        <v/>
      </c>
      <c r="W72" s="36" t="n"/>
      <c r="X72" s="38" t="n"/>
      <c r="Y72" s="38" t="n"/>
      <c r="Z72" s="38" t="n"/>
      <c r="AA72" s="39" t="n"/>
      <c r="AB72" s="40" t="n"/>
      <c r="AC72" s="40" t="n"/>
      <c r="AD72" s="42" t="n"/>
      <c r="AE72" s="40" t="n"/>
      <c r="AF72" s="40" t="n"/>
      <c r="AG72" s="11">
        <f>IF($W72="","",IFERROR($AC72/$AD72,0))</f>
        <v/>
      </c>
      <c r="AH72" s="36" t="n"/>
      <c r="AI72" s="8">
        <f>IF($W72="","",IFERROR(IF(OR($X72="",$Y72="",$Z72="",$AA72="",$AB72="",$AC72="",$AD72="",$AE72="",$AF72="",$AH72=""),"Faltan datos",IF(OR($AA72&lt;=0,$AB72&lt;0,$AC72&lt;0,$AD72&lt;=0,$AE72&lt;0,$AF72&lt;0),"Revisar importes","Correcto")),"Revisar importes"))</f>
        <v/>
      </c>
    </row>
    <row r="73">
      <c r="A73" s="36" t="n"/>
      <c r="B73" s="37" t="n"/>
      <c r="C73" s="36" t="n"/>
      <c r="D73" s="8">
        <f>IF($A73="","",IFERROR(VLOOKUP($C73,'Viajes'!$W$6:$AI$105,2,FALSE),""))</f>
        <v/>
      </c>
      <c r="E73" s="38" t="n"/>
      <c r="F73" s="38" t="n"/>
      <c r="G73" s="38" t="n"/>
      <c r="H73" s="39" t="n"/>
      <c r="I73" s="12">
        <f>IF($A73="","",IFERROR($H73/VLOOKUP($C73,'Viajes'!$W$6:$AI$105,5,FALSE)*VLOOKUP($C73,'Viajes'!$W$6:$AI$105,6,FALSE),0))</f>
        <v/>
      </c>
      <c r="J73" s="40" t="n"/>
      <c r="K73" s="12">
        <f>IF($A73="","",IFERROR($H73*VLOOKUP($C73,'Viajes'!$W$6:$AI$105,9,FALSE),0))</f>
        <v/>
      </c>
      <c r="L73" s="12">
        <f>IF($A73="","",IFERROR(VLOOKUP($C73,'Viajes'!$W$6:$AI$105,10,FALSE),0))</f>
        <v/>
      </c>
      <c r="M73" s="40" t="n"/>
      <c r="N73" s="40" t="n"/>
      <c r="O73" s="12">
        <f>IF($A73="","",IFERROR(VLOOKUP($C73,'Viajes'!$W$6:$AI$105,11,FALSE),0))</f>
        <v/>
      </c>
      <c r="P73" s="12">
        <f>IF($A73="","",IFERROR(SUM($I73:$O73),0))</f>
        <v/>
      </c>
      <c r="Q73" s="41">
        <f>IF($A73="","",IFERROR('Parámetros'!$B$4,0))</f>
        <v/>
      </c>
      <c r="R73" s="12">
        <f>IF($A73="","",IFERROR($P73*$Q73,0))</f>
        <v/>
      </c>
      <c r="S73" s="12">
        <f>IF($A73="","",IFERROR($P73+$R73,0))</f>
        <v/>
      </c>
      <c r="T73" s="12">
        <f>IF($A73="","",IFERROR($S73/$H73,0))</f>
        <v/>
      </c>
      <c r="U73" s="8">
        <f>IF($A73="","",IFERROR(IF(OR($B73="",$C73="",$E73="",$F73="",$H73="",NOT(ISNUMBER($H73)),$H73&lt;=0),"Faltan datos",IF($D73="","Unidad no encontrada",IF(IFERROR(VLOOKUP($C73,'Viajes'!$W$6:$AI$105,13,FALSE),"")&lt;&gt;"Correcto","Revisar unidad",IF(OR($J73&lt;0,$M73&lt;0,$N73&lt;0,$S73&lt;0),"Revisar importes","Correcto")))),"Revisar importes"))</f>
        <v/>
      </c>
      <c r="W73" s="36" t="n"/>
      <c r="X73" s="38" t="n"/>
      <c r="Y73" s="38" t="n"/>
      <c r="Z73" s="38" t="n"/>
      <c r="AA73" s="39" t="n"/>
      <c r="AB73" s="40" t="n"/>
      <c r="AC73" s="40" t="n"/>
      <c r="AD73" s="42" t="n"/>
      <c r="AE73" s="40" t="n"/>
      <c r="AF73" s="40" t="n"/>
      <c r="AG73" s="11">
        <f>IF($W73="","",IFERROR($AC73/$AD73,0))</f>
        <v/>
      </c>
      <c r="AH73" s="36" t="n"/>
      <c r="AI73" s="8">
        <f>IF($W73="","",IFERROR(IF(OR($X73="",$Y73="",$Z73="",$AA73="",$AB73="",$AC73="",$AD73="",$AE73="",$AF73="",$AH73=""),"Faltan datos",IF(OR($AA73&lt;=0,$AB73&lt;0,$AC73&lt;0,$AD73&lt;=0,$AE73&lt;0,$AF73&lt;0),"Revisar importes","Correcto")),"Revisar importes"))</f>
        <v/>
      </c>
    </row>
    <row r="74">
      <c r="A74" s="36" t="n"/>
      <c r="B74" s="37" t="n"/>
      <c r="C74" s="36" t="n"/>
      <c r="D74" s="8">
        <f>IF($A74="","",IFERROR(VLOOKUP($C74,'Viajes'!$W$6:$AI$105,2,FALSE),""))</f>
        <v/>
      </c>
      <c r="E74" s="38" t="n"/>
      <c r="F74" s="38" t="n"/>
      <c r="G74" s="38" t="n"/>
      <c r="H74" s="39" t="n"/>
      <c r="I74" s="12">
        <f>IF($A74="","",IFERROR($H74/VLOOKUP($C74,'Viajes'!$W$6:$AI$105,5,FALSE)*VLOOKUP($C74,'Viajes'!$W$6:$AI$105,6,FALSE),0))</f>
        <v/>
      </c>
      <c r="J74" s="40" t="n"/>
      <c r="K74" s="12">
        <f>IF($A74="","",IFERROR($H74*VLOOKUP($C74,'Viajes'!$W$6:$AI$105,9,FALSE),0))</f>
        <v/>
      </c>
      <c r="L74" s="12">
        <f>IF($A74="","",IFERROR(VLOOKUP($C74,'Viajes'!$W$6:$AI$105,10,FALSE),0))</f>
        <v/>
      </c>
      <c r="M74" s="40" t="n"/>
      <c r="N74" s="40" t="n"/>
      <c r="O74" s="12">
        <f>IF($A74="","",IFERROR(VLOOKUP($C74,'Viajes'!$W$6:$AI$105,11,FALSE),0))</f>
        <v/>
      </c>
      <c r="P74" s="12">
        <f>IF($A74="","",IFERROR(SUM($I74:$O74),0))</f>
        <v/>
      </c>
      <c r="Q74" s="41">
        <f>IF($A74="","",IFERROR('Parámetros'!$B$4,0))</f>
        <v/>
      </c>
      <c r="R74" s="12">
        <f>IF($A74="","",IFERROR($P74*$Q74,0))</f>
        <v/>
      </c>
      <c r="S74" s="12">
        <f>IF($A74="","",IFERROR($P74+$R74,0))</f>
        <v/>
      </c>
      <c r="T74" s="12">
        <f>IF($A74="","",IFERROR($S74/$H74,0))</f>
        <v/>
      </c>
      <c r="U74" s="8">
        <f>IF($A74="","",IFERROR(IF(OR($B74="",$C74="",$E74="",$F74="",$H74="",NOT(ISNUMBER($H74)),$H74&lt;=0),"Faltan datos",IF($D74="","Unidad no encontrada",IF(IFERROR(VLOOKUP($C74,'Viajes'!$W$6:$AI$105,13,FALSE),"")&lt;&gt;"Correcto","Revisar unidad",IF(OR($J74&lt;0,$M74&lt;0,$N74&lt;0,$S74&lt;0),"Revisar importes","Correcto")))),"Revisar importes"))</f>
        <v/>
      </c>
      <c r="W74" s="36" t="n"/>
      <c r="X74" s="38" t="n"/>
      <c r="Y74" s="38" t="n"/>
      <c r="Z74" s="38" t="n"/>
      <c r="AA74" s="39" t="n"/>
      <c r="AB74" s="40" t="n"/>
      <c r="AC74" s="40" t="n"/>
      <c r="AD74" s="42" t="n"/>
      <c r="AE74" s="40" t="n"/>
      <c r="AF74" s="40" t="n"/>
      <c r="AG74" s="11">
        <f>IF($W74="","",IFERROR($AC74/$AD74,0))</f>
        <v/>
      </c>
      <c r="AH74" s="36" t="n"/>
      <c r="AI74" s="8">
        <f>IF($W74="","",IFERROR(IF(OR($X74="",$Y74="",$Z74="",$AA74="",$AB74="",$AC74="",$AD74="",$AE74="",$AF74="",$AH74=""),"Faltan datos",IF(OR($AA74&lt;=0,$AB74&lt;0,$AC74&lt;0,$AD74&lt;=0,$AE74&lt;0,$AF74&lt;0),"Revisar importes","Correcto")),"Revisar importes"))</f>
        <v/>
      </c>
    </row>
    <row r="75">
      <c r="A75" s="36" t="n"/>
      <c r="B75" s="37" t="n"/>
      <c r="C75" s="36" t="n"/>
      <c r="D75" s="8">
        <f>IF($A75="","",IFERROR(VLOOKUP($C75,'Viajes'!$W$6:$AI$105,2,FALSE),""))</f>
        <v/>
      </c>
      <c r="E75" s="38" t="n"/>
      <c r="F75" s="38" t="n"/>
      <c r="G75" s="38" t="n"/>
      <c r="H75" s="39" t="n"/>
      <c r="I75" s="12">
        <f>IF($A75="","",IFERROR($H75/VLOOKUP($C75,'Viajes'!$W$6:$AI$105,5,FALSE)*VLOOKUP($C75,'Viajes'!$W$6:$AI$105,6,FALSE),0))</f>
        <v/>
      </c>
      <c r="J75" s="40" t="n"/>
      <c r="K75" s="12">
        <f>IF($A75="","",IFERROR($H75*VLOOKUP($C75,'Viajes'!$W$6:$AI$105,9,FALSE),0))</f>
        <v/>
      </c>
      <c r="L75" s="12">
        <f>IF($A75="","",IFERROR(VLOOKUP($C75,'Viajes'!$W$6:$AI$105,10,FALSE),0))</f>
        <v/>
      </c>
      <c r="M75" s="40" t="n"/>
      <c r="N75" s="40" t="n"/>
      <c r="O75" s="12">
        <f>IF($A75="","",IFERROR(VLOOKUP($C75,'Viajes'!$W$6:$AI$105,11,FALSE),0))</f>
        <v/>
      </c>
      <c r="P75" s="12">
        <f>IF($A75="","",IFERROR(SUM($I75:$O75),0))</f>
        <v/>
      </c>
      <c r="Q75" s="41">
        <f>IF($A75="","",IFERROR('Parámetros'!$B$4,0))</f>
        <v/>
      </c>
      <c r="R75" s="12">
        <f>IF($A75="","",IFERROR($P75*$Q75,0))</f>
        <v/>
      </c>
      <c r="S75" s="12">
        <f>IF($A75="","",IFERROR($P75+$R75,0))</f>
        <v/>
      </c>
      <c r="T75" s="12">
        <f>IF($A75="","",IFERROR($S75/$H75,0))</f>
        <v/>
      </c>
      <c r="U75" s="8">
        <f>IF($A75="","",IFERROR(IF(OR($B75="",$C75="",$E75="",$F75="",$H75="",NOT(ISNUMBER($H75)),$H75&lt;=0),"Faltan datos",IF($D75="","Unidad no encontrada",IF(IFERROR(VLOOKUP($C75,'Viajes'!$W$6:$AI$105,13,FALSE),"")&lt;&gt;"Correcto","Revisar unidad",IF(OR($J75&lt;0,$M75&lt;0,$N75&lt;0,$S75&lt;0),"Revisar importes","Correcto")))),"Revisar importes"))</f>
        <v/>
      </c>
      <c r="W75" s="36" t="n"/>
      <c r="X75" s="38" t="n"/>
      <c r="Y75" s="38" t="n"/>
      <c r="Z75" s="38" t="n"/>
      <c r="AA75" s="39" t="n"/>
      <c r="AB75" s="40" t="n"/>
      <c r="AC75" s="40" t="n"/>
      <c r="AD75" s="42" t="n"/>
      <c r="AE75" s="40" t="n"/>
      <c r="AF75" s="40" t="n"/>
      <c r="AG75" s="11">
        <f>IF($W75="","",IFERROR($AC75/$AD75,0))</f>
        <v/>
      </c>
      <c r="AH75" s="36" t="n"/>
      <c r="AI75" s="8">
        <f>IF($W75="","",IFERROR(IF(OR($X75="",$Y75="",$Z75="",$AA75="",$AB75="",$AC75="",$AD75="",$AE75="",$AF75="",$AH75=""),"Faltan datos",IF(OR($AA75&lt;=0,$AB75&lt;0,$AC75&lt;0,$AD75&lt;=0,$AE75&lt;0,$AF75&lt;0),"Revisar importes","Correcto")),"Revisar importes"))</f>
        <v/>
      </c>
    </row>
    <row r="76">
      <c r="A76" s="36" t="n"/>
      <c r="B76" s="37" t="n"/>
      <c r="C76" s="36" t="n"/>
      <c r="D76" s="8">
        <f>IF($A76="","",IFERROR(VLOOKUP($C76,'Viajes'!$W$6:$AI$105,2,FALSE),""))</f>
        <v/>
      </c>
      <c r="E76" s="38" t="n"/>
      <c r="F76" s="38" t="n"/>
      <c r="G76" s="38" t="n"/>
      <c r="H76" s="39" t="n"/>
      <c r="I76" s="12">
        <f>IF($A76="","",IFERROR($H76/VLOOKUP($C76,'Viajes'!$W$6:$AI$105,5,FALSE)*VLOOKUP($C76,'Viajes'!$W$6:$AI$105,6,FALSE),0))</f>
        <v/>
      </c>
      <c r="J76" s="40" t="n"/>
      <c r="K76" s="12">
        <f>IF($A76="","",IFERROR($H76*VLOOKUP($C76,'Viajes'!$W$6:$AI$105,9,FALSE),0))</f>
        <v/>
      </c>
      <c r="L76" s="12">
        <f>IF($A76="","",IFERROR(VLOOKUP($C76,'Viajes'!$W$6:$AI$105,10,FALSE),0))</f>
        <v/>
      </c>
      <c r="M76" s="40" t="n"/>
      <c r="N76" s="40" t="n"/>
      <c r="O76" s="12">
        <f>IF($A76="","",IFERROR(VLOOKUP($C76,'Viajes'!$W$6:$AI$105,11,FALSE),0))</f>
        <v/>
      </c>
      <c r="P76" s="12">
        <f>IF($A76="","",IFERROR(SUM($I76:$O76),0))</f>
        <v/>
      </c>
      <c r="Q76" s="41">
        <f>IF($A76="","",IFERROR('Parámetros'!$B$4,0))</f>
        <v/>
      </c>
      <c r="R76" s="12">
        <f>IF($A76="","",IFERROR($P76*$Q76,0))</f>
        <v/>
      </c>
      <c r="S76" s="12">
        <f>IF($A76="","",IFERROR($P76+$R76,0))</f>
        <v/>
      </c>
      <c r="T76" s="12">
        <f>IF($A76="","",IFERROR($S76/$H76,0))</f>
        <v/>
      </c>
      <c r="U76" s="8">
        <f>IF($A76="","",IFERROR(IF(OR($B76="",$C76="",$E76="",$F76="",$H76="",NOT(ISNUMBER($H76)),$H76&lt;=0),"Faltan datos",IF($D76="","Unidad no encontrada",IF(IFERROR(VLOOKUP($C76,'Viajes'!$W$6:$AI$105,13,FALSE),"")&lt;&gt;"Correcto","Revisar unidad",IF(OR($J76&lt;0,$M76&lt;0,$N76&lt;0,$S76&lt;0),"Revisar importes","Correcto")))),"Revisar importes"))</f>
        <v/>
      </c>
      <c r="W76" s="36" t="n"/>
      <c r="X76" s="38" t="n"/>
      <c r="Y76" s="38" t="n"/>
      <c r="Z76" s="38" t="n"/>
      <c r="AA76" s="39" t="n"/>
      <c r="AB76" s="40" t="n"/>
      <c r="AC76" s="40" t="n"/>
      <c r="AD76" s="42" t="n"/>
      <c r="AE76" s="40" t="n"/>
      <c r="AF76" s="40" t="n"/>
      <c r="AG76" s="11">
        <f>IF($W76="","",IFERROR($AC76/$AD76,0))</f>
        <v/>
      </c>
      <c r="AH76" s="36" t="n"/>
      <c r="AI76" s="8">
        <f>IF($W76="","",IFERROR(IF(OR($X76="",$Y76="",$Z76="",$AA76="",$AB76="",$AC76="",$AD76="",$AE76="",$AF76="",$AH76=""),"Faltan datos",IF(OR($AA76&lt;=0,$AB76&lt;0,$AC76&lt;0,$AD76&lt;=0,$AE76&lt;0,$AF76&lt;0),"Revisar importes","Correcto")),"Revisar importes"))</f>
        <v/>
      </c>
    </row>
    <row r="77">
      <c r="A77" s="36" t="n"/>
      <c r="B77" s="37" t="n"/>
      <c r="C77" s="36" t="n"/>
      <c r="D77" s="8">
        <f>IF($A77="","",IFERROR(VLOOKUP($C77,'Viajes'!$W$6:$AI$105,2,FALSE),""))</f>
        <v/>
      </c>
      <c r="E77" s="38" t="n"/>
      <c r="F77" s="38" t="n"/>
      <c r="G77" s="38" t="n"/>
      <c r="H77" s="39" t="n"/>
      <c r="I77" s="12">
        <f>IF($A77="","",IFERROR($H77/VLOOKUP($C77,'Viajes'!$W$6:$AI$105,5,FALSE)*VLOOKUP($C77,'Viajes'!$W$6:$AI$105,6,FALSE),0))</f>
        <v/>
      </c>
      <c r="J77" s="40" t="n"/>
      <c r="K77" s="12">
        <f>IF($A77="","",IFERROR($H77*VLOOKUP($C77,'Viajes'!$W$6:$AI$105,9,FALSE),0))</f>
        <v/>
      </c>
      <c r="L77" s="12">
        <f>IF($A77="","",IFERROR(VLOOKUP($C77,'Viajes'!$W$6:$AI$105,10,FALSE),0))</f>
        <v/>
      </c>
      <c r="M77" s="40" t="n"/>
      <c r="N77" s="40" t="n"/>
      <c r="O77" s="12">
        <f>IF($A77="","",IFERROR(VLOOKUP($C77,'Viajes'!$W$6:$AI$105,11,FALSE),0))</f>
        <v/>
      </c>
      <c r="P77" s="12">
        <f>IF($A77="","",IFERROR(SUM($I77:$O77),0))</f>
        <v/>
      </c>
      <c r="Q77" s="41">
        <f>IF($A77="","",IFERROR('Parámetros'!$B$4,0))</f>
        <v/>
      </c>
      <c r="R77" s="12">
        <f>IF($A77="","",IFERROR($P77*$Q77,0))</f>
        <v/>
      </c>
      <c r="S77" s="12">
        <f>IF($A77="","",IFERROR($P77+$R77,0))</f>
        <v/>
      </c>
      <c r="T77" s="12">
        <f>IF($A77="","",IFERROR($S77/$H77,0))</f>
        <v/>
      </c>
      <c r="U77" s="8">
        <f>IF($A77="","",IFERROR(IF(OR($B77="",$C77="",$E77="",$F77="",$H77="",NOT(ISNUMBER($H77)),$H77&lt;=0),"Faltan datos",IF($D77="","Unidad no encontrada",IF(IFERROR(VLOOKUP($C77,'Viajes'!$W$6:$AI$105,13,FALSE),"")&lt;&gt;"Correcto","Revisar unidad",IF(OR($J77&lt;0,$M77&lt;0,$N77&lt;0,$S77&lt;0),"Revisar importes","Correcto")))),"Revisar importes"))</f>
        <v/>
      </c>
      <c r="W77" s="36" t="n"/>
      <c r="X77" s="38" t="n"/>
      <c r="Y77" s="38" t="n"/>
      <c r="Z77" s="38" t="n"/>
      <c r="AA77" s="39" t="n"/>
      <c r="AB77" s="40" t="n"/>
      <c r="AC77" s="40" t="n"/>
      <c r="AD77" s="42" t="n"/>
      <c r="AE77" s="40" t="n"/>
      <c r="AF77" s="40" t="n"/>
      <c r="AG77" s="11">
        <f>IF($W77="","",IFERROR($AC77/$AD77,0))</f>
        <v/>
      </c>
      <c r="AH77" s="36" t="n"/>
      <c r="AI77" s="8">
        <f>IF($W77="","",IFERROR(IF(OR($X77="",$Y77="",$Z77="",$AA77="",$AB77="",$AC77="",$AD77="",$AE77="",$AF77="",$AH77=""),"Faltan datos",IF(OR($AA77&lt;=0,$AB77&lt;0,$AC77&lt;0,$AD77&lt;=0,$AE77&lt;0,$AF77&lt;0),"Revisar importes","Correcto")),"Revisar importes"))</f>
        <v/>
      </c>
    </row>
    <row r="78">
      <c r="A78" s="36" t="n"/>
      <c r="B78" s="37" t="n"/>
      <c r="C78" s="36" t="n"/>
      <c r="D78" s="8">
        <f>IF($A78="","",IFERROR(VLOOKUP($C78,'Viajes'!$W$6:$AI$105,2,FALSE),""))</f>
        <v/>
      </c>
      <c r="E78" s="38" t="n"/>
      <c r="F78" s="38" t="n"/>
      <c r="G78" s="38" t="n"/>
      <c r="H78" s="39" t="n"/>
      <c r="I78" s="12">
        <f>IF($A78="","",IFERROR($H78/VLOOKUP($C78,'Viajes'!$W$6:$AI$105,5,FALSE)*VLOOKUP($C78,'Viajes'!$W$6:$AI$105,6,FALSE),0))</f>
        <v/>
      </c>
      <c r="J78" s="40" t="n"/>
      <c r="K78" s="12">
        <f>IF($A78="","",IFERROR($H78*VLOOKUP($C78,'Viajes'!$W$6:$AI$105,9,FALSE),0))</f>
        <v/>
      </c>
      <c r="L78" s="12">
        <f>IF($A78="","",IFERROR(VLOOKUP($C78,'Viajes'!$W$6:$AI$105,10,FALSE),0))</f>
        <v/>
      </c>
      <c r="M78" s="40" t="n"/>
      <c r="N78" s="40" t="n"/>
      <c r="O78" s="12">
        <f>IF($A78="","",IFERROR(VLOOKUP($C78,'Viajes'!$W$6:$AI$105,11,FALSE),0))</f>
        <v/>
      </c>
      <c r="P78" s="12">
        <f>IF($A78="","",IFERROR(SUM($I78:$O78),0))</f>
        <v/>
      </c>
      <c r="Q78" s="41">
        <f>IF($A78="","",IFERROR('Parámetros'!$B$4,0))</f>
        <v/>
      </c>
      <c r="R78" s="12">
        <f>IF($A78="","",IFERROR($P78*$Q78,0))</f>
        <v/>
      </c>
      <c r="S78" s="12">
        <f>IF($A78="","",IFERROR($P78+$R78,0))</f>
        <v/>
      </c>
      <c r="T78" s="12">
        <f>IF($A78="","",IFERROR($S78/$H78,0))</f>
        <v/>
      </c>
      <c r="U78" s="8">
        <f>IF($A78="","",IFERROR(IF(OR($B78="",$C78="",$E78="",$F78="",$H78="",NOT(ISNUMBER($H78)),$H78&lt;=0),"Faltan datos",IF($D78="","Unidad no encontrada",IF(IFERROR(VLOOKUP($C78,'Viajes'!$W$6:$AI$105,13,FALSE),"")&lt;&gt;"Correcto","Revisar unidad",IF(OR($J78&lt;0,$M78&lt;0,$N78&lt;0,$S78&lt;0),"Revisar importes","Correcto")))),"Revisar importes"))</f>
        <v/>
      </c>
      <c r="W78" s="36" t="n"/>
      <c r="X78" s="38" t="n"/>
      <c r="Y78" s="38" t="n"/>
      <c r="Z78" s="38" t="n"/>
      <c r="AA78" s="39" t="n"/>
      <c r="AB78" s="40" t="n"/>
      <c r="AC78" s="40" t="n"/>
      <c r="AD78" s="42" t="n"/>
      <c r="AE78" s="40" t="n"/>
      <c r="AF78" s="40" t="n"/>
      <c r="AG78" s="11">
        <f>IF($W78="","",IFERROR($AC78/$AD78,0))</f>
        <v/>
      </c>
      <c r="AH78" s="36" t="n"/>
      <c r="AI78" s="8">
        <f>IF($W78="","",IFERROR(IF(OR($X78="",$Y78="",$Z78="",$AA78="",$AB78="",$AC78="",$AD78="",$AE78="",$AF78="",$AH78=""),"Faltan datos",IF(OR($AA78&lt;=0,$AB78&lt;0,$AC78&lt;0,$AD78&lt;=0,$AE78&lt;0,$AF78&lt;0),"Revisar importes","Correcto")),"Revisar importes"))</f>
        <v/>
      </c>
    </row>
    <row r="79">
      <c r="A79" s="36" t="n"/>
      <c r="B79" s="37" t="n"/>
      <c r="C79" s="36" t="n"/>
      <c r="D79" s="8">
        <f>IF($A79="","",IFERROR(VLOOKUP($C79,'Viajes'!$W$6:$AI$105,2,FALSE),""))</f>
        <v/>
      </c>
      <c r="E79" s="38" t="n"/>
      <c r="F79" s="38" t="n"/>
      <c r="G79" s="38" t="n"/>
      <c r="H79" s="39" t="n"/>
      <c r="I79" s="12">
        <f>IF($A79="","",IFERROR($H79/VLOOKUP($C79,'Viajes'!$W$6:$AI$105,5,FALSE)*VLOOKUP($C79,'Viajes'!$W$6:$AI$105,6,FALSE),0))</f>
        <v/>
      </c>
      <c r="J79" s="40" t="n"/>
      <c r="K79" s="12">
        <f>IF($A79="","",IFERROR($H79*VLOOKUP($C79,'Viajes'!$W$6:$AI$105,9,FALSE),0))</f>
        <v/>
      </c>
      <c r="L79" s="12">
        <f>IF($A79="","",IFERROR(VLOOKUP($C79,'Viajes'!$W$6:$AI$105,10,FALSE),0))</f>
        <v/>
      </c>
      <c r="M79" s="40" t="n"/>
      <c r="N79" s="40" t="n"/>
      <c r="O79" s="12">
        <f>IF($A79="","",IFERROR(VLOOKUP($C79,'Viajes'!$W$6:$AI$105,11,FALSE),0))</f>
        <v/>
      </c>
      <c r="P79" s="12">
        <f>IF($A79="","",IFERROR(SUM($I79:$O79),0))</f>
        <v/>
      </c>
      <c r="Q79" s="41">
        <f>IF($A79="","",IFERROR('Parámetros'!$B$4,0))</f>
        <v/>
      </c>
      <c r="R79" s="12">
        <f>IF($A79="","",IFERROR($P79*$Q79,0))</f>
        <v/>
      </c>
      <c r="S79" s="12">
        <f>IF($A79="","",IFERROR($P79+$R79,0))</f>
        <v/>
      </c>
      <c r="T79" s="12">
        <f>IF($A79="","",IFERROR($S79/$H79,0))</f>
        <v/>
      </c>
      <c r="U79" s="8">
        <f>IF($A79="","",IFERROR(IF(OR($B79="",$C79="",$E79="",$F79="",$H79="",NOT(ISNUMBER($H79)),$H79&lt;=0),"Faltan datos",IF($D79="","Unidad no encontrada",IF(IFERROR(VLOOKUP($C79,'Viajes'!$W$6:$AI$105,13,FALSE),"")&lt;&gt;"Correcto","Revisar unidad",IF(OR($J79&lt;0,$M79&lt;0,$N79&lt;0,$S79&lt;0),"Revisar importes","Correcto")))),"Revisar importes"))</f>
        <v/>
      </c>
      <c r="W79" s="36" t="n"/>
      <c r="X79" s="38" t="n"/>
      <c r="Y79" s="38" t="n"/>
      <c r="Z79" s="38" t="n"/>
      <c r="AA79" s="39" t="n"/>
      <c r="AB79" s="40" t="n"/>
      <c r="AC79" s="40" t="n"/>
      <c r="AD79" s="42" t="n"/>
      <c r="AE79" s="40" t="n"/>
      <c r="AF79" s="40" t="n"/>
      <c r="AG79" s="11">
        <f>IF($W79="","",IFERROR($AC79/$AD79,0))</f>
        <v/>
      </c>
      <c r="AH79" s="36" t="n"/>
      <c r="AI79" s="8">
        <f>IF($W79="","",IFERROR(IF(OR($X79="",$Y79="",$Z79="",$AA79="",$AB79="",$AC79="",$AD79="",$AE79="",$AF79="",$AH79=""),"Faltan datos",IF(OR($AA79&lt;=0,$AB79&lt;0,$AC79&lt;0,$AD79&lt;=0,$AE79&lt;0,$AF79&lt;0),"Revisar importes","Correcto")),"Revisar importes"))</f>
        <v/>
      </c>
    </row>
    <row r="80">
      <c r="A80" s="36" t="n"/>
      <c r="B80" s="37" t="n"/>
      <c r="C80" s="36" t="n"/>
      <c r="D80" s="8">
        <f>IF($A80="","",IFERROR(VLOOKUP($C80,'Viajes'!$W$6:$AI$105,2,FALSE),""))</f>
        <v/>
      </c>
      <c r="E80" s="38" t="n"/>
      <c r="F80" s="38" t="n"/>
      <c r="G80" s="38" t="n"/>
      <c r="H80" s="39" t="n"/>
      <c r="I80" s="12">
        <f>IF($A80="","",IFERROR($H80/VLOOKUP($C80,'Viajes'!$W$6:$AI$105,5,FALSE)*VLOOKUP($C80,'Viajes'!$W$6:$AI$105,6,FALSE),0))</f>
        <v/>
      </c>
      <c r="J80" s="40" t="n"/>
      <c r="K80" s="12">
        <f>IF($A80="","",IFERROR($H80*VLOOKUP($C80,'Viajes'!$W$6:$AI$105,9,FALSE),0))</f>
        <v/>
      </c>
      <c r="L80" s="12">
        <f>IF($A80="","",IFERROR(VLOOKUP($C80,'Viajes'!$W$6:$AI$105,10,FALSE),0))</f>
        <v/>
      </c>
      <c r="M80" s="40" t="n"/>
      <c r="N80" s="40" t="n"/>
      <c r="O80" s="12">
        <f>IF($A80="","",IFERROR(VLOOKUP($C80,'Viajes'!$W$6:$AI$105,11,FALSE),0))</f>
        <v/>
      </c>
      <c r="P80" s="12">
        <f>IF($A80="","",IFERROR(SUM($I80:$O80),0))</f>
        <v/>
      </c>
      <c r="Q80" s="41">
        <f>IF($A80="","",IFERROR('Parámetros'!$B$4,0))</f>
        <v/>
      </c>
      <c r="R80" s="12">
        <f>IF($A80="","",IFERROR($P80*$Q80,0))</f>
        <v/>
      </c>
      <c r="S80" s="12">
        <f>IF($A80="","",IFERROR($P80+$R80,0))</f>
        <v/>
      </c>
      <c r="T80" s="12">
        <f>IF($A80="","",IFERROR($S80/$H80,0))</f>
        <v/>
      </c>
      <c r="U80" s="8">
        <f>IF($A80="","",IFERROR(IF(OR($B80="",$C80="",$E80="",$F80="",$H80="",NOT(ISNUMBER($H80)),$H80&lt;=0),"Faltan datos",IF($D80="","Unidad no encontrada",IF(IFERROR(VLOOKUP($C80,'Viajes'!$W$6:$AI$105,13,FALSE),"")&lt;&gt;"Correcto","Revisar unidad",IF(OR($J80&lt;0,$M80&lt;0,$N80&lt;0,$S80&lt;0),"Revisar importes","Correcto")))),"Revisar importes"))</f>
        <v/>
      </c>
      <c r="W80" s="36" t="n"/>
      <c r="X80" s="38" t="n"/>
      <c r="Y80" s="38" t="n"/>
      <c r="Z80" s="38" t="n"/>
      <c r="AA80" s="39" t="n"/>
      <c r="AB80" s="40" t="n"/>
      <c r="AC80" s="40" t="n"/>
      <c r="AD80" s="42" t="n"/>
      <c r="AE80" s="40" t="n"/>
      <c r="AF80" s="40" t="n"/>
      <c r="AG80" s="11">
        <f>IF($W80="","",IFERROR($AC80/$AD80,0))</f>
        <v/>
      </c>
      <c r="AH80" s="36" t="n"/>
      <c r="AI80" s="8">
        <f>IF($W80="","",IFERROR(IF(OR($X80="",$Y80="",$Z80="",$AA80="",$AB80="",$AC80="",$AD80="",$AE80="",$AF80="",$AH80=""),"Faltan datos",IF(OR($AA80&lt;=0,$AB80&lt;0,$AC80&lt;0,$AD80&lt;=0,$AE80&lt;0,$AF80&lt;0),"Revisar importes","Correcto")),"Revisar importes"))</f>
        <v/>
      </c>
    </row>
    <row r="81">
      <c r="A81" s="36" t="n"/>
      <c r="B81" s="37" t="n"/>
      <c r="C81" s="36" t="n"/>
      <c r="D81" s="8">
        <f>IF($A81="","",IFERROR(VLOOKUP($C81,'Viajes'!$W$6:$AI$105,2,FALSE),""))</f>
        <v/>
      </c>
      <c r="E81" s="38" t="n"/>
      <c r="F81" s="38" t="n"/>
      <c r="G81" s="38" t="n"/>
      <c r="H81" s="39" t="n"/>
      <c r="I81" s="12">
        <f>IF($A81="","",IFERROR($H81/VLOOKUP($C81,'Viajes'!$W$6:$AI$105,5,FALSE)*VLOOKUP($C81,'Viajes'!$W$6:$AI$105,6,FALSE),0))</f>
        <v/>
      </c>
      <c r="J81" s="40" t="n"/>
      <c r="K81" s="12">
        <f>IF($A81="","",IFERROR($H81*VLOOKUP($C81,'Viajes'!$W$6:$AI$105,9,FALSE),0))</f>
        <v/>
      </c>
      <c r="L81" s="12">
        <f>IF($A81="","",IFERROR(VLOOKUP($C81,'Viajes'!$W$6:$AI$105,10,FALSE),0))</f>
        <v/>
      </c>
      <c r="M81" s="40" t="n"/>
      <c r="N81" s="40" t="n"/>
      <c r="O81" s="12">
        <f>IF($A81="","",IFERROR(VLOOKUP($C81,'Viajes'!$W$6:$AI$105,11,FALSE),0))</f>
        <v/>
      </c>
      <c r="P81" s="12">
        <f>IF($A81="","",IFERROR(SUM($I81:$O81),0))</f>
        <v/>
      </c>
      <c r="Q81" s="41">
        <f>IF($A81="","",IFERROR('Parámetros'!$B$4,0))</f>
        <v/>
      </c>
      <c r="R81" s="12">
        <f>IF($A81="","",IFERROR($P81*$Q81,0))</f>
        <v/>
      </c>
      <c r="S81" s="12">
        <f>IF($A81="","",IFERROR($P81+$R81,0))</f>
        <v/>
      </c>
      <c r="T81" s="12">
        <f>IF($A81="","",IFERROR($S81/$H81,0))</f>
        <v/>
      </c>
      <c r="U81" s="8">
        <f>IF($A81="","",IFERROR(IF(OR($B81="",$C81="",$E81="",$F81="",$H81="",NOT(ISNUMBER($H81)),$H81&lt;=0),"Faltan datos",IF($D81="","Unidad no encontrada",IF(IFERROR(VLOOKUP($C81,'Viajes'!$W$6:$AI$105,13,FALSE),"")&lt;&gt;"Correcto","Revisar unidad",IF(OR($J81&lt;0,$M81&lt;0,$N81&lt;0,$S81&lt;0),"Revisar importes","Correcto")))),"Revisar importes"))</f>
        <v/>
      </c>
      <c r="W81" s="36" t="n"/>
      <c r="X81" s="38" t="n"/>
      <c r="Y81" s="38" t="n"/>
      <c r="Z81" s="38" t="n"/>
      <c r="AA81" s="39" t="n"/>
      <c r="AB81" s="40" t="n"/>
      <c r="AC81" s="40" t="n"/>
      <c r="AD81" s="42" t="n"/>
      <c r="AE81" s="40" t="n"/>
      <c r="AF81" s="40" t="n"/>
      <c r="AG81" s="11">
        <f>IF($W81="","",IFERROR($AC81/$AD81,0))</f>
        <v/>
      </c>
      <c r="AH81" s="36" t="n"/>
      <c r="AI81" s="8">
        <f>IF($W81="","",IFERROR(IF(OR($X81="",$Y81="",$Z81="",$AA81="",$AB81="",$AC81="",$AD81="",$AE81="",$AF81="",$AH81=""),"Faltan datos",IF(OR($AA81&lt;=0,$AB81&lt;0,$AC81&lt;0,$AD81&lt;=0,$AE81&lt;0,$AF81&lt;0),"Revisar importes","Correcto")),"Revisar importes"))</f>
        <v/>
      </c>
    </row>
    <row r="82">
      <c r="A82" s="36" t="n"/>
      <c r="B82" s="37" t="n"/>
      <c r="C82" s="36" t="n"/>
      <c r="D82" s="8">
        <f>IF($A82="","",IFERROR(VLOOKUP($C82,'Viajes'!$W$6:$AI$105,2,FALSE),""))</f>
        <v/>
      </c>
      <c r="E82" s="38" t="n"/>
      <c r="F82" s="38" t="n"/>
      <c r="G82" s="38" t="n"/>
      <c r="H82" s="39" t="n"/>
      <c r="I82" s="12">
        <f>IF($A82="","",IFERROR($H82/VLOOKUP($C82,'Viajes'!$W$6:$AI$105,5,FALSE)*VLOOKUP($C82,'Viajes'!$W$6:$AI$105,6,FALSE),0))</f>
        <v/>
      </c>
      <c r="J82" s="40" t="n"/>
      <c r="K82" s="12">
        <f>IF($A82="","",IFERROR($H82*VLOOKUP($C82,'Viajes'!$W$6:$AI$105,9,FALSE),0))</f>
        <v/>
      </c>
      <c r="L82" s="12">
        <f>IF($A82="","",IFERROR(VLOOKUP($C82,'Viajes'!$W$6:$AI$105,10,FALSE),0))</f>
        <v/>
      </c>
      <c r="M82" s="40" t="n"/>
      <c r="N82" s="40" t="n"/>
      <c r="O82" s="12">
        <f>IF($A82="","",IFERROR(VLOOKUP($C82,'Viajes'!$W$6:$AI$105,11,FALSE),0))</f>
        <v/>
      </c>
      <c r="P82" s="12">
        <f>IF($A82="","",IFERROR(SUM($I82:$O82),0))</f>
        <v/>
      </c>
      <c r="Q82" s="41">
        <f>IF($A82="","",IFERROR('Parámetros'!$B$4,0))</f>
        <v/>
      </c>
      <c r="R82" s="12">
        <f>IF($A82="","",IFERROR($P82*$Q82,0))</f>
        <v/>
      </c>
      <c r="S82" s="12">
        <f>IF($A82="","",IFERROR($P82+$R82,0))</f>
        <v/>
      </c>
      <c r="T82" s="12">
        <f>IF($A82="","",IFERROR($S82/$H82,0))</f>
        <v/>
      </c>
      <c r="U82" s="8">
        <f>IF($A82="","",IFERROR(IF(OR($B82="",$C82="",$E82="",$F82="",$H82="",NOT(ISNUMBER($H82)),$H82&lt;=0),"Faltan datos",IF($D82="","Unidad no encontrada",IF(IFERROR(VLOOKUP($C82,'Viajes'!$W$6:$AI$105,13,FALSE),"")&lt;&gt;"Correcto","Revisar unidad",IF(OR($J82&lt;0,$M82&lt;0,$N82&lt;0,$S82&lt;0),"Revisar importes","Correcto")))),"Revisar importes"))</f>
        <v/>
      </c>
      <c r="W82" s="36" t="n"/>
      <c r="X82" s="38" t="n"/>
      <c r="Y82" s="38" t="n"/>
      <c r="Z82" s="38" t="n"/>
      <c r="AA82" s="39" t="n"/>
      <c r="AB82" s="40" t="n"/>
      <c r="AC82" s="40" t="n"/>
      <c r="AD82" s="42" t="n"/>
      <c r="AE82" s="40" t="n"/>
      <c r="AF82" s="40" t="n"/>
      <c r="AG82" s="11">
        <f>IF($W82="","",IFERROR($AC82/$AD82,0))</f>
        <v/>
      </c>
      <c r="AH82" s="36" t="n"/>
      <c r="AI82" s="8">
        <f>IF($W82="","",IFERROR(IF(OR($X82="",$Y82="",$Z82="",$AA82="",$AB82="",$AC82="",$AD82="",$AE82="",$AF82="",$AH82=""),"Faltan datos",IF(OR($AA82&lt;=0,$AB82&lt;0,$AC82&lt;0,$AD82&lt;=0,$AE82&lt;0,$AF82&lt;0),"Revisar importes","Correcto")),"Revisar importes"))</f>
        <v/>
      </c>
    </row>
    <row r="83">
      <c r="A83" s="36" t="n"/>
      <c r="B83" s="37" t="n"/>
      <c r="C83" s="36" t="n"/>
      <c r="D83" s="8">
        <f>IF($A83="","",IFERROR(VLOOKUP($C83,'Viajes'!$W$6:$AI$105,2,FALSE),""))</f>
        <v/>
      </c>
      <c r="E83" s="38" t="n"/>
      <c r="F83" s="38" t="n"/>
      <c r="G83" s="38" t="n"/>
      <c r="H83" s="39" t="n"/>
      <c r="I83" s="12">
        <f>IF($A83="","",IFERROR($H83/VLOOKUP($C83,'Viajes'!$W$6:$AI$105,5,FALSE)*VLOOKUP($C83,'Viajes'!$W$6:$AI$105,6,FALSE),0))</f>
        <v/>
      </c>
      <c r="J83" s="40" t="n"/>
      <c r="K83" s="12">
        <f>IF($A83="","",IFERROR($H83*VLOOKUP($C83,'Viajes'!$W$6:$AI$105,9,FALSE),0))</f>
        <v/>
      </c>
      <c r="L83" s="12">
        <f>IF($A83="","",IFERROR(VLOOKUP($C83,'Viajes'!$W$6:$AI$105,10,FALSE),0))</f>
        <v/>
      </c>
      <c r="M83" s="40" t="n"/>
      <c r="N83" s="40" t="n"/>
      <c r="O83" s="12">
        <f>IF($A83="","",IFERROR(VLOOKUP($C83,'Viajes'!$W$6:$AI$105,11,FALSE),0))</f>
        <v/>
      </c>
      <c r="P83" s="12">
        <f>IF($A83="","",IFERROR(SUM($I83:$O83),0))</f>
        <v/>
      </c>
      <c r="Q83" s="41">
        <f>IF($A83="","",IFERROR('Parámetros'!$B$4,0))</f>
        <v/>
      </c>
      <c r="R83" s="12">
        <f>IF($A83="","",IFERROR($P83*$Q83,0))</f>
        <v/>
      </c>
      <c r="S83" s="12">
        <f>IF($A83="","",IFERROR($P83+$R83,0))</f>
        <v/>
      </c>
      <c r="T83" s="12">
        <f>IF($A83="","",IFERROR($S83/$H83,0))</f>
        <v/>
      </c>
      <c r="U83" s="8">
        <f>IF($A83="","",IFERROR(IF(OR($B83="",$C83="",$E83="",$F83="",$H83="",NOT(ISNUMBER($H83)),$H83&lt;=0),"Faltan datos",IF($D83="","Unidad no encontrada",IF(IFERROR(VLOOKUP($C83,'Viajes'!$W$6:$AI$105,13,FALSE),"")&lt;&gt;"Correcto","Revisar unidad",IF(OR($J83&lt;0,$M83&lt;0,$N83&lt;0,$S83&lt;0),"Revisar importes","Correcto")))),"Revisar importes"))</f>
        <v/>
      </c>
      <c r="W83" s="36" t="n"/>
      <c r="X83" s="38" t="n"/>
      <c r="Y83" s="38" t="n"/>
      <c r="Z83" s="38" t="n"/>
      <c r="AA83" s="39" t="n"/>
      <c r="AB83" s="40" t="n"/>
      <c r="AC83" s="40" t="n"/>
      <c r="AD83" s="42" t="n"/>
      <c r="AE83" s="40" t="n"/>
      <c r="AF83" s="40" t="n"/>
      <c r="AG83" s="11">
        <f>IF($W83="","",IFERROR($AC83/$AD83,0))</f>
        <v/>
      </c>
      <c r="AH83" s="36" t="n"/>
      <c r="AI83" s="8">
        <f>IF($W83="","",IFERROR(IF(OR($X83="",$Y83="",$Z83="",$AA83="",$AB83="",$AC83="",$AD83="",$AE83="",$AF83="",$AH83=""),"Faltan datos",IF(OR($AA83&lt;=0,$AB83&lt;0,$AC83&lt;0,$AD83&lt;=0,$AE83&lt;0,$AF83&lt;0),"Revisar importes","Correcto")),"Revisar importes"))</f>
        <v/>
      </c>
    </row>
    <row r="84">
      <c r="A84" s="36" t="n"/>
      <c r="B84" s="37" t="n"/>
      <c r="C84" s="36" t="n"/>
      <c r="D84" s="8">
        <f>IF($A84="","",IFERROR(VLOOKUP($C84,'Viajes'!$W$6:$AI$105,2,FALSE),""))</f>
        <v/>
      </c>
      <c r="E84" s="38" t="n"/>
      <c r="F84" s="38" t="n"/>
      <c r="G84" s="38" t="n"/>
      <c r="H84" s="39" t="n"/>
      <c r="I84" s="12">
        <f>IF($A84="","",IFERROR($H84/VLOOKUP($C84,'Viajes'!$W$6:$AI$105,5,FALSE)*VLOOKUP($C84,'Viajes'!$W$6:$AI$105,6,FALSE),0))</f>
        <v/>
      </c>
      <c r="J84" s="40" t="n"/>
      <c r="K84" s="12">
        <f>IF($A84="","",IFERROR($H84*VLOOKUP($C84,'Viajes'!$W$6:$AI$105,9,FALSE),0))</f>
        <v/>
      </c>
      <c r="L84" s="12">
        <f>IF($A84="","",IFERROR(VLOOKUP($C84,'Viajes'!$W$6:$AI$105,10,FALSE),0))</f>
        <v/>
      </c>
      <c r="M84" s="40" t="n"/>
      <c r="N84" s="40" t="n"/>
      <c r="O84" s="12">
        <f>IF($A84="","",IFERROR(VLOOKUP($C84,'Viajes'!$W$6:$AI$105,11,FALSE),0))</f>
        <v/>
      </c>
      <c r="P84" s="12">
        <f>IF($A84="","",IFERROR(SUM($I84:$O84),0))</f>
        <v/>
      </c>
      <c r="Q84" s="41">
        <f>IF($A84="","",IFERROR('Parámetros'!$B$4,0))</f>
        <v/>
      </c>
      <c r="R84" s="12">
        <f>IF($A84="","",IFERROR($P84*$Q84,0))</f>
        <v/>
      </c>
      <c r="S84" s="12">
        <f>IF($A84="","",IFERROR($P84+$R84,0))</f>
        <v/>
      </c>
      <c r="T84" s="12">
        <f>IF($A84="","",IFERROR($S84/$H84,0))</f>
        <v/>
      </c>
      <c r="U84" s="8">
        <f>IF($A84="","",IFERROR(IF(OR($B84="",$C84="",$E84="",$F84="",$H84="",NOT(ISNUMBER($H84)),$H84&lt;=0),"Faltan datos",IF($D84="","Unidad no encontrada",IF(IFERROR(VLOOKUP($C84,'Viajes'!$W$6:$AI$105,13,FALSE),"")&lt;&gt;"Correcto","Revisar unidad",IF(OR($J84&lt;0,$M84&lt;0,$N84&lt;0,$S84&lt;0),"Revisar importes","Correcto")))),"Revisar importes"))</f>
        <v/>
      </c>
      <c r="W84" s="36" t="n"/>
      <c r="X84" s="38" t="n"/>
      <c r="Y84" s="38" t="n"/>
      <c r="Z84" s="38" t="n"/>
      <c r="AA84" s="39" t="n"/>
      <c r="AB84" s="40" t="n"/>
      <c r="AC84" s="40" t="n"/>
      <c r="AD84" s="42" t="n"/>
      <c r="AE84" s="40" t="n"/>
      <c r="AF84" s="40" t="n"/>
      <c r="AG84" s="11">
        <f>IF($W84="","",IFERROR($AC84/$AD84,0))</f>
        <v/>
      </c>
      <c r="AH84" s="36" t="n"/>
      <c r="AI84" s="8">
        <f>IF($W84="","",IFERROR(IF(OR($X84="",$Y84="",$Z84="",$AA84="",$AB84="",$AC84="",$AD84="",$AE84="",$AF84="",$AH84=""),"Faltan datos",IF(OR($AA84&lt;=0,$AB84&lt;0,$AC84&lt;0,$AD84&lt;=0,$AE84&lt;0,$AF84&lt;0),"Revisar importes","Correcto")),"Revisar importes"))</f>
        <v/>
      </c>
    </row>
    <row r="85">
      <c r="A85" s="36" t="n"/>
      <c r="B85" s="37" t="n"/>
      <c r="C85" s="36" t="n"/>
      <c r="D85" s="8">
        <f>IF($A85="","",IFERROR(VLOOKUP($C85,'Viajes'!$W$6:$AI$105,2,FALSE),""))</f>
        <v/>
      </c>
      <c r="E85" s="38" t="n"/>
      <c r="F85" s="38" t="n"/>
      <c r="G85" s="38" t="n"/>
      <c r="H85" s="39" t="n"/>
      <c r="I85" s="12">
        <f>IF($A85="","",IFERROR($H85/VLOOKUP($C85,'Viajes'!$W$6:$AI$105,5,FALSE)*VLOOKUP($C85,'Viajes'!$W$6:$AI$105,6,FALSE),0))</f>
        <v/>
      </c>
      <c r="J85" s="40" t="n"/>
      <c r="K85" s="12">
        <f>IF($A85="","",IFERROR($H85*VLOOKUP($C85,'Viajes'!$W$6:$AI$105,9,FALSE),0))</f>
        <v/>
      </c>
      <c r="L85" s="12">
        <f>IF($A85="","",IFERROR(VLOOKUP($C85,'Viajes'!$W$6:$AI$105,10,FALSE),0))</f>
        <v/>
      </c>
      <c r="M85" s="40" t="n"/>
      <c r="N85" s="40" t="n"/>
      <c r="O85" s="12">
        <f>IF($A85="","",IFERROR(VLOOKUP($C85,'Viajes'!$W$6:$AI$105,11,FALSE),0))</f>
        <v/>
      </c>
      <c r="P85" s="12">
        <f>IF($A85="","",IFERROR(SUM($I85:$O85),0))</f>
        <v/>
      </c>
      <c r="Q85" s="41">
        <f>IF($A85="","",IFERROR('Parámetros'!$B$4,0))</f>
        <v/>
      </c>
      <c r="R85" s="12">
        <f>IF($A85="","",IFERROR($P85*$Q85,0))</f>
        <v/>
      </c>
      <c r="S85" s="12">
        <f>IF($A85="","",IFERROR($P85+$R85,0))</f>
        <v/>
      </c>
      <c r="T85" s="12">
        <f>IF($A85="","",IFERROR($S85/$H85,0))</f>
        <v/>
      </c>
      <c r="U85" s="8">
        <f>IF($A85="","",IFERROR(IF(OR($B85="",$C85="",$E85="",$F85="",$H85="",NOT(ISNUMBER($H85)),$H85&lt;=0),"Faltan datos",IF($D85="","Unidad no encontrada",IF(IFERROR(VLOOKUP($C85,'Viajes'!$W$6:$AI$105,13,FALSE),"")&lt;&gt;"Correcto","Revisar unidad",IF(OR($J85&lt;0,$M85&lt;0,$N85&lt;0,$S85&lt;0),"Revisar importes","Correcto")))),"Revisar importes"))</f>
        <v/>
      </c>
      <c r="W85" s="36" t="n"/>
      <c r="X85" s="38" t="n"/>
      <c r="Y85" s="38" t="n"/>
      <c r="Z85" s="38" t="n"/>
      <c r="AA85" s="39" t="n"/>
      <c r="AB85" s="40" t="n"/>
      <c r="AC85" s="40" t="n"/>
      <c r="AD85" s="42" t="n"/>
      <c r="AE85" s="40" t="n"/>
      <c r="AF85" s="40" t="n"/>
      <c r="AG85" s="11">
        <f>IF($W85="","",IFERROR($AC85/$AD85,0))</f>
        <v/>
      </c>
      <c r="AH85" s="36" t="n"/>
      <c r="AI85" s="8">
        <f>IF($W85="","",IFERROR(IF(OR($X85="",$Y85="",$Z85="",$AA85="",$AB85="",$AC85="",$AD85="",$AE85="",$AF85="",$AH85=""),"Faltan datos",IF(OR($AA85&lt;=0,$AB85&lt;0,$AC85&lt;0,$AD85&lt;=0,$AE85&lt;0,$AF85&lt;0),"Revisar importes","Correcto")),"Revisar importes"))</f>
        <v/>
      </c>
    </row>
    <row r="86">
      <c r="A86" s="36" t="n"/>
      <c r="B86" s="37" t="n"/>
      <c r="C86" s="36" t="n"/>
      <c r="D86" s="8">
        <f>IF($A86="","",IFERROR(VLOOKUP($C86,'Viajes'!$W$6:$AI$105,2,FALSE),""))</f>
        <v/>
      </c>
      <c r="E86" s="38" t="n"/>
      <c r="F86" s="38" t="n"/>
      <c r="G86" s="38" t="n"/>
      <c r="H86" s="39" t="n"/>
      <c r="I86" s="12">
        <f>IF($A86="","",IFERROR($H86/VLOOKUP($C86,'Viajes'!$W$6:$AI$105,5,FALSE)*VLOOKUP($C86,'Viajes'!$W$6:$AI$105,6,FALSE),0))</f>
        <v/>
      </c>
      <c r="J86" s="40" t="n"/>
      <c r="K86" s="12">
        <f>IF($A86="","",IFERROR($H86*VLOOKUP($C86,'Viajes'!$W$6:$AI$105,9,FALSE),0))</f>
        <v/>
      </c>
      <c r="L86" s="12">
        <f>IF($A86="","",IFERROR(VLOOKUP($C86,'Viajes'!$W$6:$AI$105,10,FALSE),0))</f>
        <v/>
      </c>
      <c r="M86" s="40" t="n"/>
      <c r="N86" s="40" t="n"/>
      <c r="O86" s="12">
        <f>IF($A86="","",IFERROR(VLOOKUP($C86,'Viajes'!$W$6:$AI$105,11,FALSE),0))</f>
        <v/>
      </c>
      <c r="P86" s="12">
        <f>IF($A86="","",IFERROR(SUM($I86:$O86),0))</f>
        <v/>
      </c>
      <c r="Q86" s="41">
        <f>IF($A86="","",IFERROR('Parámetros'!$B$4,0))</f>
        <v/>
      </c>
      <c r="R86" s="12">
        <f>IF($A86="","",IFERROR($P86*$Q86,0))</f>
        <v/>
      </c>
      <c r="S86" s="12">
        <f>IF($A86="","",IFERROR($P86+$R86,0))</f>
        <v/>
      </c>
      <c r="T86" s="12">
        <f>IF($A86="","",IFERROR($S86/$H86,0))</f>
        <v/>
      </c>
      <c r="U86" s="8">
        <f>IF($A86="","",IFERROR(IF(OR($B86="",$C86="",$E86="",$F86="",$H86="",NOT(ISNUMBER($H86)),$H86&lt;=0),"Faltan datos",IF($D86="","Unidad no encontrada",IF(IFERROR(VLOOKUP($C86,'Viajes'!$W$6:$AI$105,13,FALSE),"")&lt;&gt;"Correcto","Revisar unidad",IF(OR($J86&lt;0,$M86&lt;0,$N86&lt;0,$S86&lt;0),"Revisar importes","Correcto")))),"Revisar importes"))</f>
        <v/>
      </c>
      <c r="W86" s="36" t="n"/>
      <c r="X86" s="38" t="n"/>
      <c r="Y86" s="38" t="n"/>
      <c r="Z86" s="38" t="n"/>
      <c r="AA86" s="39" t="n"/>
      <c r="AB86" s="40" t="n"/>
      <c r="AC86" s="40" t="n"/>
      <c r="AD86" s="42" t="n"/>
      <c r="AE86" s="40" t="n"/>
      <c r="AF86" s="40" t="n"/>
      <c r="AG86" s="11">
        <f>IF($W86="","",IFERROR($AC86/$AD86,0))</f>
        <v/>
      </c>
      <c r="AH86" s="36" t="n"/>
      <c r="AI86" s="8">
        <f>IF($W86="","",IFERROR(IF(OR($X86="",$Y86="",$Z86="",$AA86="",$AB86="",$AC86="",$AD86="",$AE86="",$AF86="",$AH86=""),"Faltan datos",IF(OR($AA86&lt;=0,$AB86&lt;0,$AC86&lt;0,$AD86&lt;=0,$AE86&lt;0,$AF86&lt;0),"Revisar importes","Correcto")),"Revisar importes"))</f>
        <v/>
      </c>
    </row>
    <row r="87">
      <c r="A87" s="36" t="n"/>
      <c r="B87" s="37" t="n"/>
      <c r="C87" s="36" t="n"/>
      <c r="D87" s="8">
        <f>IF($A87="","",IFERROR(VLOOKUP($C87,'Viajes'!$W$6:$AI$105,2,FALSE),""))</f>
        <v/>
      </c>
      <c r="E87" s="38" t="n"/>
      <c r="F87" s="38" t="n"/>
      <c r="G87" s="38" t="n"/>
      <c r="H87" s="39" t="n"/>
      <c r="I87" s="12">
        <f>IF($A87="","",IFERROR($H87/VLOOKUP($C87,'Viajes'!$W$6:$AI$105,5,FALSE)*VLOOKUP($C87,'Viajes'!$W$6:$AI$105,6,FALSE),0))</f>
        <v/>
      </c>
      <c r="J87" s="40" t="n"/>
      <c r="K87" s="12">
        <f>IF($A87="","",IFERROR($H87*VLOOKUP($C87,'Viajes'!$W$6:$AI$105,9,FALSE),0))</f>
        <v/>
      </c>
      <c r="L87" s="12">
        <f>IF($A87="","",IFERROR(VLOOKUP($C87,'Viajes'!$W$6:$AI$105,10,FALSE),0))</f>
        <v/>
      </c>
      <c r="M87" s="40" t="n"/>
      <c r="N87" s="40" t="n"/>
      <c r="O87" s="12">
        <f>IF($A87="","",IFERROR(VLOOKUP($C87,'Viajes'!$W$6:$AI$105,11,FALSE),0))</f>
        <v/>
      </c>
      <c r="P87" s="12">
        <f>IF($A87="","",IFERROR(SUM($I87:$O87),0))</f>
        <v/>
      </c>
      <c r="Q87" s="41">
        <f>IF($A87="","",IFERROR('Parámetros'!$B$4,0))</f>
        <v/>
      </c>
      <c r="R87" s="12">
        <f>IF($A87="","",IFERROR($P87*$Q87,0))</f>
        <v/>
      </c>
      <c r="S87" s="12">
        <f>IF($A87="","",IFERROR($P87+$R87,0))</f>
        <v/>
      </c>
      <c r="T87" s="12">
        <f>IF($A87="","",IFERROR($S87/$H87,0))</f>
        <v/>
      </c>
      <c r="U87" s="8">
        <f>IF($A87="","",IFERROR(IF(OR($B87="",$C87="",$E87="",$F87="",$H87="",NOT(ISNUMBER($H87)),$H87&lt;=0),"Faltan datos",IF($D87="","Unidad no encontrada",IF(IFERROR(VLOOKUP($C87,'Viajes'!$W$6:$AI$105,13,FALSE),"")&lt;&gt;"Correcto","Revisar unidad",IF(OR($J87&lt;0,$M87&lt;0,$N87&lt;0,$S87&lt;0),"Revisar importes","Correcto")))),"Revisar importes"))</f>
        <v/>
      </c>
      <c r="W87" s="36" t="n"/>
      <c r="X87" s="38" t="n"/>
      <c r="Y87" s="38" t="n"/>
      <c r="Z87" s="38" t="n"/>
      <c r="AA87" s="39" t="n"/>
      <c r="AB87" s="40" t="n"/>
      <c r="AC87" s="40" t="n"/>
      <c r="AD87" s="42" t="n"/>
      <c r="AE87" s="40" t="n"/>
      <c r="AF87" s="40" t="n"/>
      <c r="AG87" s="11">
        <f>IF($W87="","",IFERROR($AC87/$AD87,0))</f>
        <v/>
      </c>
      <c r="AH87" s="36" t="n"/>
      <c r="AI87" s="8">
        <f>IF($W87="","",IFERROR(IF(OR($X87="",$Y87="",$Z87="",$AA87="",$AB87="",$AC87="",$AD87="",$AE87="",$AF87="",$AH87=""),"Faltan datos",IF(OR($AA87&lt;=0,$AB87&lt;0,$AC87&lt;0,$AD87&lt;=0,$AE87&lt;0,$AF87&lt;0),"Revisar importes","Correcto")),"Revisar importes"))</f>
        <v/>
      </c>
    </row>
    <row r="88">
      <c r="A88" s="36" t="n"/>
      <c r="B88" s="37" t="n"/>
      <c r="C88" s="36" t="n"/>
      <c r="D88" s="8">
        <f>IF($A88="","",IFERROR(VLOOKUP($C88,'Viajes'!$W$6:$AI$105,2,FALSE),""))</f>
        <v/>
      </c>
      <c r="E88" s="38" t="n"/>
      <c r="F88" s="38" t="n"/>
      <c r="G88" s="38" t="n"/>
      <c r="H88" s="39" t="n"/>
      <c r="I88" s="12">
        <f>IF($A88="","",IFERROR($H88/VLOOKUP($C88,'Viajes'!$W$6:$AI$105,5,FALSE)*VLOOKUP($C88,'Viajes'!$W$6:$AI$105,6,FALSE),0))</f>
        <v/>
      </c>
      <c r="J88" s="40" t="n"/>
      <c r="K88" s="12">
        <f>IF($A88="","",IFERROR($H88*VLOOKUP($C88,'Viajes'!$W$6:$AI$105,9,FALSE),0))</f>
        <v/>
      </c>
      <c r="L88" s="12">
        <f>IF($A88="","",IFERROR(VLOOKUP($C88,'Viajes'!$W$6:$AI$105,10,FALSE),0))</f>
        <v/>
      </c>
      <c r="M88" s="40" t="n"/>
      <c r="N88" s="40" t="n"/>
      <c r="O88" s="12">
        <f>IF($A88="","",IFERROR(VLOOKUP($C88,'Viajes'!$W$6:$AI$105,11,FALSE),0))</f>
        <v/>
      </c>
      <c r="P88" s="12">
        <f>IF($A88="","",IFERROR(SUM($I88:$O88),0))</f>
        <v/>
      </c>
      <c r="Q88" s="41">
        <f>IF($A88="","",IFERROR('Parámetros'!$B$4,0))</f>
        <v/>
      </c>
      <c r="R88" s="12">
        <f>IF($A88="","",IFERROR($P88*$Q88,0))</f>
        <v/>
      </c>
      <c r="S88" s="12">
        <f>IF($A88="","",IFERROR($P88+$R88,0))</f>
        <v/>
      </c>
      <c r="T88" s="12">
        <f>IF($A88="","",IFERROR($S88/$H88,0))</f>
        <v/>
      </c>
      <c r="U88" s="8">
        <f>IF($A88="","",IFERROR(IF(OR($B88="",$C88="",$E88="",$F88="",$H88="",NOT(ISNUMBER($H88)),$H88&lt;=0),"Faltan datos",IF($D88="","Unidad no encontrada",IF(IFERROR(VLOOKUP($C88,'Viajes'!$W$6:$AI$105,13,FALSE),"")&lt;&gt;"Correcto","Revisar unidad",IF(OR($J88&lt;0,$M88&lt;0,$N88&lt;0,$S88&lt;0),"Revisar importes","Correcto")))),"Revisar importes"))</f>
        <v/>
      </c>
      <c r="W88" s="36" t="n"/>
      <c r="X88" s="38" t="n"/>
      <c r="Y88" s="38" t="n"/>
      <c r="Z88" s="38" t="n"/>
      <c r="AA88" s="39" t="n"/>
      <c r="AB88" s="40" t="n"/>
      <c r="AC88" s="40" t="n"/>
      <c r="AD88" s="42" t="n"/>
      <c r="AE88" s="40" t="n"/>
      <c r="AF88" s="40" t="n"/>
      <c r="AG88" s="11">
        <f>IF($W88="","",IFERROR($AC88/$AD88,0))</f>
        <v/>
      </c>
      <c r="AH88" s="36" t="n"/>
      <c r="AI88" s="8">
        <f>IF($W88="","",IFERROR(IF(OR($X88="",$Y88="",$Z88="",$AA88="",$AB88="",$AC88="",$AD88="",$AE88="",$AF88="",$AH88=""),"Faltan datos",IF(OR($AA88&lt;=0,$AB88&lt;0,$AC88&lt;0,$AD88&lt;=0,$AE88&lt;0,$AF88&lt;0),"Revisar importes","Correcto")),"Revisar importes"))</f>
        <v/>
      </c>
    </row>
    <row r="89">
      <c r="A89" s="36" t="n"/>
      <c r="B89" s="37" t="n"/>
      <c r="C89" s="36" t="n"/>
      <c r="D89" s="8">
        <f>IF($A89="","",IFERROR(VLOOKUP($C89,'Viajes'!$W$6:$AI$105,2,FALSE),""))</f>
        <v/>
      </c>
      <c r="E89" s="38" t="n"/>
      <c r="F89" s="38" t="n"/>
      <c r="G89" s="38" t="n"/>
      <c r="H89" s="39" t="n"/>
      <c r="I89" s="12">
        <f>IF($A89="","",IFERROR($H89/VLOOKUP($C89,'Viajes'!$W$6:$AI$105,5,FALSE)*VLOOKUP($C89,'Viajes'!$W$6:$AI$105,6,FALSE),0))</f>
        <v/>
      </c>
      <c r="J89" s="40" t="n"/>
      <c r="K89" s="12">
        <f>IF($A89="","",IFERROR($H89*VLOOKUP($C89,'Viajes'!$W$6:$AI$105,9,FALSE),0))</f>
        <v/>
      </c>
      <c r="L89" s="12">
        <f>IF($A89="","",IFERROR(VLOOKUP($C89,'Viajes'!$W$6:$AI$105,10,FALSE),0))</f>
        <v/>
      </c>
      <c r="M89" s="40" t="n"/>
      <c r="N89" s="40" t="n"/>
      <c r="O89" s="12">
        <f>IF($A89="","",IFERROR(VLOOKUP($C89,'Viajes'!$W$6:$AI$105,11,FALSE),0))</f>
        <v/>
      </c>
      <c r="P89" s="12">
        <f>IF($A89="","",IFERROR(SUM($I89:$O89),0))</f>
        <v/>
      </c>
      <c r="Q89" s="41">
        <f>IF($A89="","",IFERROR('Parámetros'!$B$4,0))</f>
        <v/>
      </c>
      <c r="R89" s="12">
        <f>IF($A89="","",IFERROR($P89*$Q89,0))</f>
        <v/>
      </c>
      <c r="S89" s="12">
        <f>IF($A89="","",IFERROR($P89+$R89,0))</f>
        <v/>
      </c>
      <c r="T89" s="12">
        <f>IF($A89="","",IFERROR($S89/$H89,0))</f>
        <v/>
      </c>
      <c r="U89" s="8">
        <f>IF($A89="","",IFERROR(IF(OR($B89="",$C89="",$E89="",$F89="",$H89="",NOT(ISNUMBER($H89)),$H89&lt;=0),"Faltan datos",IF($D89="","Unidad no encontrada",IF(IFERROR(VLOOKUP($C89,'Viajes'!$W$6:$AI$105,13,FALSE),"")&lt;&gt;"Correcto","Revisar unidad",IF(OR($J89&lt;0,$M89&lt;0,$N89&lt;0,$S89&lt;0),"Revisar importes","Correcto")))),"Revisar importes"))</f>
        <v/>
      </c>
      <c r="W89" s="36" t="n"/>
      <c r="X89" s="38" t="n"/>
      <c r="Y89" s="38" t="n"/>
      <c r="Z89" s="38" t="n"/>
      <c r="AA89" s="39" t="n"/>
      <c r="AB89" s="40" t="n"/>
      <c r="AC89" s="40" t="n"/>
      <c r="AD89" s="42" t="n"/>
      <c r="AE89" s="40" t="n"/>
      <c r="AF89" s="40" t="n"/>
      <c r="AG89" s="11">
        <f>IF($W89="","",IFERROR($AC89/$AD89,0))</f>
        <v/>
      </c>
      <c r="AH89" s="36" t="n"/>
      <c r="AI89" s="8">
        <f>IF($W89="","",IFERROR(IF(OR($X89="",$Y89="",$Z89="",$AA89="",$AB89="",$AC89="",$AD89="",$AE89="",$AF89="",$AH89=""),"Faltan datos",IF(OR($AA89&lt;=0,$AB89&lt;0,$AC89&lt;0,$AD89&lt;=0,$AE89&lt;0,$AF89&lt;0),"Revisar importes","Correcto")),"Revisar importes"))</f>
        <v/>
      </c>
    </row>
    <row r="90">
      <c r="A90" s="36" t="n"/>
      <c r="B90" s="37" t="n"/>
      <c r="C90" s="36" t="n"/>
      <c r="D90" s="8">
        <f>IF($A90="","",IFERROR(VLOOKUP($C90,'Viajes'!$W$6:$AI$105,2,FALSE),""))</f>
        <v/>
      </c>
      <c r="E90" s="38" t="n"/>
      <c r="F90" s="38" t="n"/>
      <c r="G90" s="38" t="n"/>
      <c r="H90" s="39" t="n"/>
      <c r="I90" s="12">
        <f>IF($A90="","",IFERROR($H90/VLOOKUP($C90,'Viajes'!$W$6:$AI$105,5,FALSE)*VLOOKUP($C90,'Viajes'!$W$6:$AI$105,6,FALSE),0))</f>
        <v/>
      </c>
      <c r="J90" s="40" t="n"/>
      <c r="K90" s="12">
        <f>IF($A90="","",IFERROR($H90*VLOOKUP($C90,'Viajes'!$W$6:$AI$105,9,FALSE),0))</f>
        <v/>
      </c>
      <c r="L90" s="12">
        <f>IF($A90="","",IFERROR(VLOOKUP($C90,'Viajes'!$W$6:$AI$105,10,FALSE),0))</f>
        <v/>
      </c>
      <c r="M90" s="40" t="n"/>
      <c r="N90" s="40" t="n"/>
      <c r="O90" s="12">
        <f>IF($A90="","",IFERROR(VLOOKUP($C90,'Viajes'!$W$6:$AI$105,11,FALSE),0))</f>
        <v/>
      </c>
      <c r="P90" s="12">
        <f>IF($A90="","",IFERROR(SUM($I90:$O90),0))</f>
        <v/>
      </c>
      <c r="Q90" s="41">
        <f>IF($A90="","",IFERROR('Parámetros'!$B$4,0))</f>
        <v/>
      </c>
      <c r="R90" s="12">
        <f>IF($A90="","",IFERROR($P90*$Q90,0))</f>
        <v/>
      </c>
      <c r="S90" s="12">
        <f>IF($A90="","",IFERROR($P90+$R90,0))</f>
        <v/>
      </c>
      <c r="T90" s="12">
        <f>IF($A90="","",IFERROR($S90/$H90,0))</f>
        <v/>
      </c>
      <c r="U90" s="8">
        <f>IF($A90="","",IFERROR(IF(OR($B90="",$C90="",$E90="",$F90="",$H90="",NOT(ISNUMBER($H90)),$H90&lt;=0),"Faltan datos",IF($D90="","Unidad no encontrada",IF(IFERROR(VLOOKUP($C90,'Viajes'!$W$6:$AI$105,13,FALSE),"")&lt;&gt;"Correcto","Revisar unidad",IF(OR($J90&lt;0,$M90&lt;0,$N90&lt;0,$S90&lt;0),"Revisar importes","Correcto")))),"Revisar importes"))</f>
        <v/>
      </c>
      <c r="W90" s="36" t="n"/>
      <c r="X90" s="38" t="n"/>
      <c r="Y90" s="38" t="n"/>
      <c r="Z90" s="38" t="n"/>
      <c r="AA90" s="39" t="n"/>
      <c r="AB90" s="40" t="n"/>
      <c r="AC90" s="40" t="n"/>
      <c r="AD90" s="42" t="n"/>
      <c r="AE90" s="40" t="n"/>
      <c r="AF90" s="40" t="n"/>
      <c r="AG90" s="11">
        <f>IF($W90="","",IFERROR($AC90/$AD90,0))</f>
        <v/>
      </c>
      <c r="AH90" s="36" t="n"/>
      <c r="AI90" s="8">
        <f>IF($W90="","",IFERROR(IF(OR($X90="",$Y90="",$Z90="",$AA90="",$AB90="",$AC90="",$AD90="",$AE90="",$AF90="",$AH90=""),"Faltan datos",IF(OR($AA90&lt;=0,$AB90&lt;0,$AC90&lt;0,$AD90&lt;=0,$AE90&lt;0,$AF90&lt;0),"Revisar importes","Correcto")),"Revisar importes"))</f>
        <v/>
      </c>
    </row>
    <row r="91">
      <c r="A91" s="36" t="n"/>
      <c r="B91" s="37" t="n"/>
      <c r="C91" s="36" t="n"/>
      <c r="D91" s="8">
        <f>IF($A91="","",IFERROR(VLOOKUP($C91,'Viajes'!$W$6:$AI$105,2,FALSE),""))</f>
        <v/>
      </c>
      <c r="E91" s="38" t="n"/>
      <c r="F91" s="38" t="n"/>
      <c r="G91" s="38" t="n"/>
      <c r="H91" s="39" t="n"/>
      <c r="I91" s="12">
        <f>IF($A91="","",IFERROR($H91/VLOOKUP($C91,'Viajes'!$W$6:$AI$105,5,FALSE)*VLOOKUP($C91,'Viajes'!$W$6:$AI$105,6,FALSE),0))</f>
        <v/>
      </c>
      <c r="J91" s="40" t="n"/>
      <c r="K91" s="12">
        <f>IF($A91="","",IFERROR($H91*VLOOKUP($C91,'Viajes'!$W$6:$AI$105,9,FALSE),0))</f>
        <v/>
      </c>
      <c r="L91" s="12">
        <f>IF($A91="","",IFERROR(VLOOKUP($C91,'Viajes'!$W$6:$AI$105,10,FALSE),0))</f>
        <v/>
      </c>
      <c r="M91" s="40" t="n"/>
      <c r="N91" s="40" t="n"/>
      <c r="O91" s="12">
        <f>IF($A91="","",IFERROR(VLOOKUP($C91,'Viajes'!$W$6:$AI$105,11,FALSE),0))</f>
        <v/>
      </c>
      <c r="P91" s="12">
        <f>IF($A91="","",IFERROR(SUM($I91:$O91),0))</f>
        <v/>
      </c>
      <c r="Q91" s="41">
        <f>IF($A91="","",IFERROR('Parámetros'!$B$4,0))</f>
        <v/>
      </c>
      <c r="R91" s="12">
        <f>IF($A91="","",IFERROR($P91*$Q91,0))</f>
        <v/>
      </c>
      <c r="S91" s="12">
        <f>IF($A91="","",IFERROR($P91+$R91,0))</f>
        <v/>
      </c>
      <c r="T91" s="12">
        <f>IF($A91="","",IFERROR($S91/$H91,0))</f>
        <v/>
      </c>
      <c r="U91" s="8">
        <f>IF($A91="","",IFERROR(IF(OR($B91="",$C91="",$E91="",$F91="",$H91="",NOT(ISNUMBER($H91)),$H91&lt;=0),"Faltan datos",IF($D91="","Unidad no encontrada",IF(IFERROR(VLOOKUP($C91,'Viajes'!$W$6:$AI$105,13,FALSE),"")&lt;&gt;"Correcto","Revisar unidad",IF(OR($J91&lt;0,$M91&lt;0,$N91&lt;0,$S91&lt;0),"Revisar importes","Correcto")))),"Revisar importes"))</f>
        <v/>
      </c>
      <c r="W91" s="36" t="n"/>
      <c r="X91" s="38" t="n"/>
      <c r="Y91" s="38" t="n"/>
      <c r="Z91" s="38" t="n"/>
      <c r="AA91" s="39" t="n"/>
      <c r="AB91" s="40" t="n"/>
      <c r="AC91" s="40" t="n"/>
      <c r="AD91" s="42" t="n"/>
      <c r="AE91" s="40" t="n"/>
      <c r="AF91" s="40" t="n"/>
      <c r="AG91" s="11">
        <f>IF($W91="","",IFERROR($AC91/$AD91,0))</f>
        <v/>
      </c>
      <c r="AH91" s="36" t="n"/>
      <c r="AI91" s="8">
        <f>IF($W91="","",IFERROR(IF(OR($X91="",$Y91="",$Z91="",$AA91="",$AB91="",$AC91="",$AD91="",$AE91="",$AF91="",$AH91=""),"Faltan datos",IF(OR($AA91&lt;=0,$AB91&lt;0,$AC91&lt;0,$AD91&lt;=0,$AE91&lt;0,$AF91&lt;0),"Revisar importes","Correcto")),"Revisar importes"))</f>
        <v/>
      </c>
    </row>
    <row r="92">
      <c r="A92" s="36" t="n"/>
      <c r="B92" s="37" t="n"/>
      <c r="C92" s="36" t="n"/>
      <c r="D92" s="8">
        <f>IF($A92="","",IFERROR(VLOOKUP($C92,'Viajes'!$W$6:$AI$105,2,FALSE),""))</f>
        <v/>
      </c>
      <c r="E92" s="38" t="n"/>
      <c r="F92" s="38" t="n"/>
      <c r="G92" s="38" t="n"/>
      <c r="H92" s="39" t="n"/>
      <c r="I92" s="12">
        <f>IF($A92="","",IFERROR($H92/VLOOKUP($C92,'Viajes'!$W$6:$AI$105,5,FALSE)*VLOOKUP($C92,'Viajes'!$W$6:$AI$105,6,FALSE),0))</f>
        <v/>
      </c>
      <c r="J92" s="40" t="n"/>
      <c r="K92" s="12">
        <f>IF($A92="","",IFERROR($H92*VLOOKUP($C92,'Viajes'!$W$6:$AI$105,9,FALSE),0))</f>
        <v/>
      </c>
      <c r="L92" s="12">
        <f>IF($A92="","",IFERROR(VLOOKUP($C92,'Viajes'!$W$6:$AI$105,10,FALSE),0))</f>
        <v/>
      </c>
      <c r="M92" s="40" t="n"/>
      <c r="N92" s="40" t="n"/>
      <c r="O92" s="12">
        <f>IF($A92="","",IFERROR(VLOOKUP($C92,'Viajes'!$W$6:$AI$105,11,FALSE),0))</f>
        <v/>
      </c>
      <c r="P92" s="12">
        <f>IF($A92="","",IFERROR(SUM($I92:$O92),0))</f>
        <v/>
      </c>
      <c r="Q92" s="41">
        <f>IF($A92="","",IFERROR('Parámetros'!$B$4,0))</f>
        <v/>
      </c>
      <c r="R92" s="12">
        <f>IF($A92="","",IFERROR($P92*$Q92,0))</f>
        <v/>
      </c>
      <c r="S92" s="12">
        <f>IF($A92="","",IFERROR($P92+$R92,0))</f>
        <v/>
      </c>
      <c r="T92" s="12">
        <f>IF($A92="","",IFERROR($S92/$H92,0))</f>
        <v/>
      </c>
      <c r="U92" s="8">
        <f>IF($A92="","",IFERROR(IF(OR($B92="",$C92="",$E92="",$F92="",$H92="",NOT(ISNUMBER($H92)),$H92&lt;=0),"Faltan datos",IF($D92="","Unidad no encontrada",IF(IFERROR(VLOOKUP($C92,'Viajes'!$W$6:$AI$105,13,FALSE),"")&lt;&gt;"Correcto","Revisar unidad",IF(OR($J92&lt;0,$M92&lt;0,$N92&lt;0,$S92&lt;0),"Revisar importes","Correcto")))),"Revisar importes"))</f>
        <v/>
      </c>
      <c r="W92" s="36" t="n"/>
      <c r="X92" s="38" t="n"/>
      <c r="Y92" s="38" t="n"/>
      <c r="Z92" s="38" t="n"/>
      <c r="AA92" s="39" t="n"/>
      <c r="AB92" s="40" t="n"/>
      <c r="AC92" s="40" t="n"/>
      <c r="AD92" s="42" t="n"/>
      <c r="AE92" s="40" t="n"/>
      <c r="AF92" s="40" t="n"/>
      <c r="AG92" s="11">
        <f>IF($W92="","",IFERROR($AC92/$AD92,0))</f>
        <v/>
      </c>
      <c r="AH92" s="36" t="n"/>
      <c r="AI92" s="8">
        <f>IF($W92="","",IFERROR(IF(OR($X92="",$Y92="",$Z92="",$AA92="",$AB92="",$AC92="",$AD92="",$AE92="",$AF92="",$AH92=""),"Faltan datos",IF(OR($AA92&lt;=0,$AB92&lt;0,$AC92&lt;0,$AD92&lt;=0,$AE92&lt;0,$AF92&lt;0),"Revisar importes","Correcto")),"Revisar importes"))</f>
        <v/>
      </c>
    </row>
    <row r="93">
      <c r="A93" s="36" t="n"/>
      <c r="B93" s="37" t="n"/>
      <c r="C93" s="36" t="n"/>
      <c r="D93" s="8">
        <f>IF($A93="","",IFERROR(VLOOKUP($C93,'Viajes'!$W$6:$AI$105,2,FALSE),""))</f>
        <v/>
      </c>
      <c r="E93" s="38" t="n"/>
      <c r="F93" s="38" t="n"/>
      <c r="G93" s="38" t="n"/>
      <c r="H93" s="39" t="n"/>
      <c r="I93" s="12">
        <f>IF($A93="","",IFERROR($H93/VLOOKUP($C93,'Viajes'!$W$6:$AI$105,5,FALSE)*VLOOKUP($C93,'Viajes'!$W$6:$AI$105,6,FALSE),0))</f>
        <v/>
      </c>
      <c r="J93" s="40" t="n"/>
      <c r="K93" s="12">
        <f>IF($A93="","",IFERROR($H93*VLOOKUP($C93,'Viajes'!$W$6:$AI$105,9,FALSE),0))</f>
        <v/>
      </c>
      <c r="L93" s="12">
        <f>IF($A93="","",IFERROR(VLOOKUP($C93,'Viajes'!$W$6:$AI$105,10,FALSE),0))</f>
        <v/>
      </c>
      <c r="M93" s="40" t="n"/>
      <c r="N93" s="40" t="n"/>
      <c r="O93" s="12">
        <f>IF($A93="","",IFERROR(VLOOKUP($C93,'Viajes'!$W$6:$AI$105,11,FALSE),0))</f>
        <v/>
      </c>
      <c r="P93" s="12">
        <f>IF($A93="","",IFERROR(SUM($I93:$O93),0))</f>
        <v/>
      </c>
      <c r="Q93" s="41">
        <f>IF($A93="","",IFERROR('Parámetros'!$B$4,0))</f>
        <v/>
      </c>
      <c r="R93" s="12">
        <f>IF($A93="","",IFERROR($P93*$Q93,0))</f>
        <v/>
      </c>
      <c r="S93" s="12">
        <f>IF($A93="","",IFERROR($P93+$R93,0))</f>
        <v/>
      </c>
      <c r="T93" s="12">
        <f>IF($A93="","",IFERROR($S93/$H93,0))</f>
        <v/>
      </c>
      <c r="U93" s="8">
        <f>IF($A93="","",IFERROR(IF(OR($B93="",$C93="",$E93="",$F93="",$H93="",NOT(ISNUMBER($H93)),$H93&lt;=0),"Faltan datos",IF($D93="","Unidad no encontrada",IF(IFERROR(VLOOKUP($C93,'Viajes'!$W$6:$AI$105,13,FALSE),"")&lt;&gt;"Correcto","Revisar unidad",IF(OR($J93&lt;0,$M93&lt;0,$N93&lt;0,$S93&lt;0),"Revisar importes","Correcto")))),"Revisar importes"))</f>
        <v/>
      </c>
      <c r="W93" s="36" t="n"/>
      <c r="X93" s="38" t="n"/>
      <c r="Y93" s="38" t="n"/>
      <c r="Z93" s="38" t="n"/>
      <c r="AA93" s="39" t="n"/>
      <c r="AB93" s="40" t="n"/>
      <c r="AC93" s="40" t="n"/>
      <c r="AD93" s="42" t="n"/>
      <c r="AE93" s="40" t="n"/>
      <c r="AF93" s="40" t="n"/>
      <c r="AG93" s="11">
        <f>IF($W93="","",IFERROR($AC93/$AD93,0))</f>
        <v/>
      </c>
      <c r="AH93" s="36" t="n"/>
      <c r="AI93" s="8">
        <f>IF($W93="","",IFERROR(IF(OR($X93="",$Y93="",$Z93="",$AA93="",$AB93="",$AC93="",$AD93="",$AE93="",$AF93="",$AH93=""),"Faltan datos",IF(OR($AA93&lt;=0,$AB93&lt;0,$AC93&lt;0,$AD93&lt;=0,$AE93&lt;0,$AF93&lt;0),"Revisar importes","Correcto")),"Revisar importes"))</f>
        <v/>
      </c>
    </row>
    <row r="94">
      <c r="A94" s="36" t="n"/>
      <c r="B94" s="37" t="n"/>
      <c r="C94" s="36" t="n"/>
      <c r="D94" s="8">
        <f>IF($A94="","",IFERROR(VLOOKUP($C94,'Viajes'!$W$6:$AI$105,2,FALSE),""))</f>
        <v/>
      </c>
      <c r="E94" s="38" t="n"/>
      <c r="F94" s="38" t="n"/>
      <c r="G94" s="38" t="n"/>
      <c r="H94" s="39" t="n"/>
      <c r="I94" s="12">
        <f>IF($A94="","",IFERROR($H94/VLOOKUP($C94,'Viajes'!$W$6:$AI$105,5,FALSE)*VLOOKUP($C94,'Viajes'!$W$6:$AI$105,6,FALSE),0))</f>
        <v/>
      </c>
      <c r="J94" s="40" t="n"/>
      <c r="K94" s="12">
        <f>IF($A94="","",IFERROR($H94*VLOOKUP($C94,'Viajes'!$W$6:$AI$105,9,FALSE),0))</f>
        <v/>
      </c>
      <c r="L94" s="12">
        <f>IF($A94="","",IFERROR(VLOOKUP($C94,'Viajes'!$W$6:$AI$105,10,FALSE),0))</f>
        <v/>
      </c>
      <c r="M94" s="40" t="n"/>
      <c r="N94" s="40" t="n"/>
      <c r="O94" s="12">
        <f>IF($A94="","",IFERROR(VLOOKUP($C94,'Viajes'!$W$6:$AI$105,11,FALSE),0))</f>
        <v/>
      </c>
      <c r="P94" s="12">
        <f>IF($A94="","",IFERROR(SUM($I94:$O94),0))</f>
        <v/>
      </c>
      <c r="Q94" s="41">
        <f>IF($A94="","",IFERROR('Parámetros'!$B$4,0))</f>
        <v/>
      </c>
      <c r="R94" s="12">
        <f>IF($A94="","",IFERROR($P94*$Q94,0))</f>
        <v/>
      </c>
      <c r="S94" s="12">
        <f>IF($A94="","",IFERROR($P94+$R94,0))</f>
        <v/>
      </c>
      <c r="T94" s="12">
        <f>IF($A94="","",IFERROR($S94/$H94,0))</f>
        <v/>
      </c>
      <c r="U94" s="8">
        <f>IF($A94="","",IFERROR(IF(OR($B94="",$C94="",$E94="",$F94="",$H94="",NOT(ISNUMBER($H94)),$H94&lt;=0),"Faltan datos",IF($D94="","Unidad no encontrada",IF(IFERROR(VLOOKUP($C94,'Viajes'!$W$6:$AI$105,13,FALSE),"")&lt;&gt;"Correcto","Revisar unidad",IF(OR($J94&lt;0,$M94&lt;0,$N94&lt;0,$S94&lt;0),"Revisar importes","Correcto")))),"Revisar importes"))</f>
        <v/>
      </c>
      <c r="W94" s="36" t="n"/>
      <c r="X94" s="38" t="n"/>
      <c r="Y94" s="38" t="n"/>
      <c r="Z94" s="38" t="n"/>
      <c r="AA94" s="39" t="n"/>
      <c r="AB94" s="40" t="n"/>
      <c r="AC94" s="40" t="n"/>
      <c r="AD94" s="42" t="n"/>
      <c r="AE94" s="40" t="n"/>
      <c r="AF94" s="40" t="n"/>
      <c r="AG94" s="11">
        <f>IF($W94="","",IFERROR($AC94/$AD94,0))</f>
        <v/>
      </c>
      <c r="AH94" s="36" t="n"/>
      <c r="AI94" s="8">
        <f>IF($W94="","",IFERROR(IF(OR($X94="",$Y94="",$Z94="",$AA94="",$AB94="",$AC94="",$AD94="",$AE94="",$AF94="",$AH94=""),"Faltan datos",IF(OR($AA94&lt;=0,$AB94&lt;0,$AC94&lt;0,$AD94&lt;=0,$AE94&lt;0,$AF94&lt;0),"Revisar importes","Correcto")),"Revisar importes"))</f>
        <v/>
      </c>
    </row>
    <row r="95">
      <c r="A95" s="36" t="n"/>
      <c r="B95" s="37" t="n"/>
      <c r="C95" s="36" t="n"/>
      <c r="D95" s="8">
        <f>IF($A95="","",IFERROR(VLOOKUP($C95,'Viajes'!$W$6:$AI$105,2,FALSE),""))</f>
        <v/>
      </c>
      <c r="E95" s="38" t="n"/>
      <c r="F95" s="38" t="n"/>
      <c r="G95" s="38" t="n"/>
      <c r="H95" s="39" t="n"/>
      <c r="I95" s="12">
        <f>IF($A95="","",IFERROR($H95/VLOOKUP($C95,'Viajes'!$W$6:$AI$105,5,FALSE)*VLOOKUP($C95,'Viajes'!$W$6:$AI$105,6,FALSE),0))</f>
        <v/>
      </c>
      <c r="J95" s="40" t="n"/>
      <c r="K95" s="12">
        <f>IF($A95="","",IFERROR($H95*VLOOKUP($C95,'Viajes'!$W$6:$AI$105,9,FALSE),0))</f>
        <v/>
      </c>
      <c r="L95" s="12">
        <f>IF($A95="","",IFERROR(VLOOKUP($C95,'Viajes'!$W$6:$AI$105,10,FALSE),0))</f>
        <v/>
      </c>
      <c r="M95" s="40" t="n"/>
      <c r="N95" s="40" t="n"/>
      <c r="O95" s="12">
        <f>IF($A95="","",IFERROR(VLOOKUP($C95,'Viajes'!$W$6:$AI$105,11,FALSE),0))</f>
        <v/>
      </c>
      <c r="P95" s="12">
        <f>IF($A95="","",IFERROR(SUM($I95:$O95),0))</f>
        <v/>
      </c>
      <c r="Q95" s="41">
        <f>IF($A95="","",IFERROR('Parámetros'!$B$4,0))</f>
        <v/>
      </c>
      <c r="R95" s="12">
        <f>IF($A95="","",IFERROR($P95*$Q95,0))</f>
        <v/>
      </c>
      <c r="S95" s="12">
        <f>IF($A95="","",IFERROR($P95+$R95,0))</f>
        <v/>
      </c>
      <c r="T95" s="12">
        <f>IF($A95="","",IFERROR($S95/$H95,0))</f>
        <v/>
      </c>
      <c r="U95" s="8">
        <f>IF($A95="","",IFERROR(IF(OR($B95="",$C95="",$E95="",$F95="",$H95="",NOT(ISNUMBER($H95)),$H95&lt;=0),"Faltan datos",IF($D95="","Unidad no encontrada",IF(IFERROR(VLOOKUP($C95,'Viajes'!$W$6:$AI$105,13,FALSE),"")&lt;&gt;"Correcto","Revisar unidad",IF(OR($J95&lt;0,$M95&lt;0,$N95&lt;0,$S95&lt;0),"Revisar importes","Correcto")))),"Revisar importes"))</f>
        <v/>
      </c>
      <c r="W95" s="36" t="n"/>
      <c r="X95" s="38" t="n"/>
      <c r="Y95" s="38" t="n"/>
      <c r="Z95" s="38" t="n"/>
      <c r="AA95" s="39" t="n"/>
      <c r="AB95" s="40" t="n"/>
      <c r="AC95" s="40" t="n"/>
      <c r="AD95" s="42" t="n"/>
      <c r="AE95" s="40" t="n"/>
      <c r="AF95" s="40" t="n"/>
      <c r="AG95" s="11">
        <f>IF($W95="","",IFERROR($AC95/$AD95,0))</f>
        <v/>
      </c>
      <c r="AH95" s="36" t="n"/>
      <c r="AI95" s="8">
        <f>IF($W95="","",IFERROR(IF(OR($X95="",$Y95="",$Z95="",$AA95="",$AB95="",$AC95="",$AD95="",$AE95="",$AF95="",$AH95=""),"Faltan datos",IF(OR($AA95&lt;=0,$AB95&lt;0,$AC95&lt;0,$AD95&lt;=0,$AE95&lt;0,$AF95&lt;0),"Revisar importes","Correcto")),"Revisar importes"))</f>
        <v/>
      </c>
    </row>
    <row r="96">
      <c r="A96" s="36" t="n"/>
      <c r="B96" s="37" t="n"/>
      <c r="C96" s="36" t="n"/>
      <c r="D96" s="8">
        <f>IF($A96="","",IFERROR(VLOOKUP($C96,'Viajes'!$W$6:$AI$105,2,FALSE),""))</f>
        <v/>
      </c>
      <c r="E96" s="38" t="n"/>
      <c r="F96" s="38" t="n"/>
      <c r="G96" s="38" t="n"/>
      <c r="H96" s="39" t="n"/>
      <c r="I96" s="12">
        <f>IF($A96="","",IFERROR($H96/VLOOKUP($C96,'Viajes'!$W$6:$AI$105,5,FALSE)*VLOOKUP($C96,'Viajes'!$W$6:$AI$105,6,FALSE),0))</f>
        <v/>
      </c>
      <c r="J96" s="40" t="n"/>
      <c r="K96" s="12">
        <f>IF($A96="","",IFERROR($H96*VLOOKUP($C96,'Viajes'!$W$6:$AI$105,9,FALSE),0))</f>
        <v/>
      </c>
      <c r="L96" s="12">
        <f>IF($A96="","",IFERROR(VLOOKUP($C96,'Viajes'!$W$6:$AI$105,10,FALSE),0))</f>
        <v/>
      </c>
      <c r="M96" s="40" t="n"/>
      <c r="N96" s="40" t="n"/>
      <c r="O96" s="12">
        <f>IF($A96="","",IFERROR(VLOOKUP($C96,'Viajes'!$W$6:$AI$105,11,FALSE),0))</f>
        <v/>
      </c>
      <c r="P96" s="12">
        <f>IF($A96="","",IFERROR(SUM($I96:$O96),0))</f>
        <v/>
      </c>
      <c r="Q96" s="41">
        <f>IF($A96="","",IFERROR('Parámetros'!$B$4,0))</f>
        <v/>
      </c>
      <c r="R96" s="12">
        <f>IF($A96="","",IFERROR($P96*$Q96,0))</f>
        <v/>
      </c>
      <c r="S96" s="12">
        <f>IF($A96="","",IFERROR($P96+$R96,0))</f>
        <v/>
      </c>
      <c r="T96" s="12">
        <f>IF($A96="","",IFERROR($S96/$H96,0))</f>
        <v/>
      </c>
      <c r="U96" s="8">
        <f>IF($A96="","",IFERROR(IF(OR($B96="",$C96="",$E96="",$F96="",$H96="",NOT(ISNUMBER($H96)),$H96&lt;=0),"Faltan datos",IF($D96="","Unidad no encontrada",IF(IFERROR(VLOOKUP($C96,'Viajes'!$W$6:$AI$105,13,FALSE),"")&lt;&gt;"Correcto","Revisar unidad",IF(OR($J96&lt;0,$M96&lt;0,$N96&lt;0,$S96&lt;0),"Revisar importes","Correcto")))),"Revisar importes"))</f>
        <v/>
      </c>
      <c r="W96" s="36" t="n"/>
      <c r="X96" s="38" t="n"/>
      <c r="Y96" s="38" t="n"/>
      <c r="Z96" s="38" t="n"/>
      <c r="AA96" s="39" t="n"/>
      <c r="AB96" s="40" t="n"/>
      <c r="AC96" s="40" t="n"/>
      <c r="AD96" s="42" t="n"/>
      <c r="AE96" s="40" t="n"/>
      <c r="AF96" s="40" t="n"/>
      <c r="AG96" s="11">
        <f>IF($W96="","",IFERROR($AC96/$AD96,0))</f>
        <v/>
      </c>
      <c r="AH96" s="36" t="n"/>
      <c r="AI96" s="8">
        <f>IF($W96="","",IFERROR(IF(OR($X96="",$Y96="",$Z96="",$AA96="",$AB96="",$AC96="",$AD96="",$AE96="",$AF96="",$AH96=""),"Faltan datos",IF(OR($AA96&lt;=0,$AB96&lt;0,$AC96&lt;0,$AD96&lt;=0,$AE96&lt;0,$AF96&lt;0),"Revisar importes","Correcto")),"Revisar importes"))</f>
        <v/>
      </c>
    </row>
    <row r="97">
      <c r="A97" s="36" t="n"/>
      <c r="B97" s="37" t="n"/>
      <c r="C97" s="36" t="n"/>
      <c r="D97" s="8">
        <f>IF($A97="","",IFERROR(VLOOKUP($C97,'Viajes'!$W$6:$AI$105,2,FALSE),""))</f>
        <v/>
      </c>
      <c r="E97" s="38" t="n"/>
      <c r="F97" s="38" t="n"/>
      <c r="G97" s="38" t="n"/>
      <c r="H97" s="39" t="n"/>
      <c r="I97" s="12">
        <f>IF($A97="","",IFERROR($H97/VLOOKUP($C97,'Viajes'!$W$6:$AI$105,5,FALSE)*VLOOKUP($C97,'Viajes'!$W$6:$AI$105,6,FALSE),0))</f>
        <v/>
      </c>
      <c r="J97" s="40" t="n"/>
      <c r="K97" s="12">
        <f>IF($A97="","",IFERROR($H97*VLOOKUP($C97,'Viajes'!$W$6:$AI$105,9,FALSE),0))</f>
        <v/>
      </c>
      <c r="L97" s="12">
        <f>IF($A97="","",IFERROR(VLOOKUP($C97,'Viajes'!$W$6:$AI$105,10,FALSE),0))</f>
        <v/>
      </c>
      <c r="M97" s="40" t="n"/>
      <c r="N97" s="40" t="n"/>
      <c r="O97" s="12">
        <f>IF($A97="","",IFERROR(VLOOKUP($C97,'Viajes'!$W$6:$AI$105,11,FALSE),0))</f>
        <v/>
      </c>
      <c r="P97" s="12">
        <f>IF($A97="","",IFERROR(SUM($I97:$O97),0))</f>
        <v/>
      </c>
      <c r="Q97" s="41">
        <f>IF($A97="","",IFERROR('Parámetros'!$B$4,0))</f>
        <v/>
      </c>
      <c r="R97" s="12">
        <f>IF($A97="","",IFERROR($P97*$Q97,0))</f>
        <v/>
      </c>
      <c r="S97" s="12">
        <f>IF($A97="","",IFERROR($P97+$R97,0))</f>
        <v/>
      </c>
      <c r="T97" s="12">
        <f>IF($A97="","",IFERROR($S97/$H97,0))</f>
        <v/>
      </c>
      <c r="U97" s="8">
        <f>IF($A97="","",IFERROR(IF(OR($B97="",$C97="",$E97="",$F97="",$H97="",NOT(ISNUMBER($H97)),$H97&lt;=0),"Faltan datos",IF($D97="","Unidad no encontrada",IF(IFERROR(VLOOKUP($C97,'Viajes'!$W$6:$AI$105,13,FALSE),"")&lt;&gt;"Correcto","Revisar unidad",IF(OR($J97&lt;0,$M97&lt;0,$N97&lt;0,$S97&lt;0),"Revisar importes","Correcto")))),"Revisar importes"))</f>
        <v/>
      </c>
      <c r="W97" s="36" t="n"/>
      <c r="X97" s="38" t="n"/>
      <c r="Y97" s="38" t="n"/>
      <c r="Z97" s="38" t="n"/>
      <c r="AA97" s="39" t="n"/>
      <c r="AB97" s="40" t="n"/>
      <c r="AC97" s="40" t="n"/>
      <c r="AD97" s="42" t="n"/>
      <c r="AE97" s="40" t="n"/>
      <c r="AF97" s="40" t="n"/>
      <c r="AG97" s="11">
        <f>IF($W97="","",IFERROR($AC97/$AD97,0))</f>
        <v/>
      </c>
      <c r="AH97" s="36" t="n"/>
      <c r="AI97" s="8">
        <f>IF($W97="","",IFERROR(IF(OR($X97="",$Y97="",$Z97="",$AA97="",$AB97="",$AC97="",$AD97="",$AE97="",$AF97="",$AH97=""),"Faltan datos",IF(OR($AA97&lt;=0,$AB97&lt;0,$AC97&lt;0,$AD97&lt;=0,$AE97&lt;0,$AF97&lt;0),"Revisar importes","Correcto")),"Revisar importes"))</f>
        <v/>
      </c>
    </row>
    <row r="98">
      <c r="A98" s="36" t="n"/>
      <c r="B98" s="37" t="n"/>
      <c r="C98" s="36" t="n"/>
      <c r="D98" s="8">
        <f>IF($A98="","",IFERROR(VLOOKUP($C98,'Viajes'!$W$6:$AI$105,2,FALSE),""))</f>
        <v/>
      </c>
      <c r="E98" s="38" t="n"/>
      <c r="F98" s="38" t="n"/>
      <c r="G98" s="38" t="n"/>
      <c r="H98" s="39" t="n"/>
      <c r="I98" s="12">
        <f>IF($A98="","",IFERROR($H98/VLOOKUP($C98,'Viajes'!$W$6:$AI$105,5,FALSE)*VLOOKUP($C98,'Viajes'!$W$6:$AI$105,6,FALSE),0))</f>
        <v/>
      </c>
      <c r="J98" s="40" t="n"/>
      <c r="K98" s="12">
        <f>IF($A98="","",IFERROR($H98*VLOOKUP($C98,'Viajes'!$W$6:$AI$105,9,FALSE),0))</f>
        <v/>
      </c>
      <c r="L98" s="12">
        <f>IF($A98="","",IFERROR(VLOOKUP($C98,'Viajes'!$W$6:$AI$105,10,FALSE),0))</f>
        <v/>
      </c>
      <c r="M98" s="40" t="n"/>
      <c r="N98" s="40" t="n"/>
      <c r="O98" s="12">
        <f>IF($A98="","",IFERROR(VLOOKUP($C98,'Viajes'!$W$6:$AI$105,11,FALSE),0))</f>
        <v/>
      </c>
      <c r="P98" s="12">
        <f>IF($A98="","",IFERROR(SUM($I98:$O98),0))</f>
        <v/>
      </c>
      <c r="Q98" s="41">
        <f>IF($A98="","",IFERROR('Parámetros'!$B$4,0))</f>
        <v/>
      </c>
      <c r="R98" s="12">
        <f>IF($A98="","",IFERROR($P98*$Q98,0))</f>
        <v/>
      </c>
      <c r="S98" s="12">
        <f>IF($A98="","",IFERROR($P98+$R98,0))</f>
        <v/>
      </c>
      <c r="T98" s="12">
        <f>IF($A98="","",IFERROR($S98/$H98,0))</f>
        <v/>
      </c>
      <c r="U98" s="8">
        <f>IF($A98="","",IFERROR(IF(OR($B98="",$C98="",$E98="",$F98="",$H98="",NOT(ISNUMBER($H98)),$H98&lt;=0),"Faltan datos",IF($D98="","Unidad no encontrada",IF(IFERROR(VLOOKUP($C98,'Viajes'!$W$6:$AI$105,13,FALSE),"")&lt;&gt;"Correcto","Revisar unidad",IF(OR($J98&lt;0,$M98&lt;0,$N98&lt;0,$S98&lt;0),"Revisar importes","Correcto")))),"Revisar importes"))</f>
        <v/>
      </c>
      <c r="W98" s="36" t="n"/>
      <c r="X98" s="38" t="n"/>
      <c r="Y98" s="38" t="n"/>
      <c r="Z98" s="38" t="n"/>
      <c r="AA98" s="39" t="n"/>
      <c r="AB98" s="40" t="n"/>
      <c r="AC98" s="40" t="n"/>
      <c r="AD98" s="42" t="n"/>
      <c r="AE98" s="40" t="n"/>
      <c r="AF98" s="40" t="n"/>
      <c r="AG98" s="11">
        <f>IF($W98="","",IFERROR($AC98/$AD98,0))</f>
        <v/>
      </c>
      <c r="AH98" s="36" t="n"/>
      <c r="AI98" s="8">
        <f>IF($W98="","",IFERROR(IF(OR($X98="",$Y98="",$Z98="",$AA98="",$AB98="",$AC98="",$AD98="",$AE98="",$AF98="",$AH98=""),"Faltan datos",IF(OR($AA98&lt;=0,$AB98&lt;0,$AC98&lt;0,$AD98&lt;=0,$AE98&lt;0,$AF98&lt;0),"Revisar importes","Correcto")),"Revisar importes"))</f>
        <v/>
      </c>
    </row>
    <row r="99">
      <c r="A99" s="36" t="n"/>
      <c r="B99" s="37" t="n"/>
      <c r="C99" s="36" t="n"/>
      <c r="D99" s="8">
        <f>IF($A99="","",IFERROR(VLOOKUP($C99,'Viajes'!$W$6:$AI$105,2,FALSE),""))</f>
        <v/>
      </c>
      <c r="E99" s="38" t="n"/>
      <c r="F99" s="38" t="n"/>
      <c r="G99" s="38" t="n"/>
      <c r="H99" s="39" t="n"/>
      <c r="I99" s="12">
        <f>IF($A99="","",IFERROR($H99/VLOOKUP($C99,'Viajes'!$W$6:$AI$105,5,FALSE)*VLOOKUP($C99,'Viajes'!$W$6:$AI$105,6,FALSE),0))</f>
        <v/>
      </c>
      <c r="J99" s="40" t="n"/>
      <c r="K99" s="12">
        <f>IF($A99="","",IFERROR($H99*VLOOKUP($C99,'Viajes'!$W$6:$AI$105,9,FALSE),0))</f>
        <v/>
      </c>
      <c r="L99" s="12">
        <f>IF($A99="","",IFERROR(VLOOKUP($C99,'Viajes'!$W$6:$AI$105,10,FALSE),0))</f>
        <v/>
      </c>
      <c r="M99" s="40" t="n"/>
      <c r="N99" s="40" t="n"/>
      <c r="O99" s="12">
        <f>IF($A99="","",IFERROR(VLOOKUP($C99,'Viajes'!$W$6:$AI$105,11,FALSE),0))</f>
        <v/>
      </c>
      <c r="P99" s="12">
        <f>IF($A99="","",IFERROR(SUM($I99:$O99),0))</f>
        <v/>
      </c>
      <c r="Q99" s="41">
        <f>IF($A99="","",IFERROR('Parámetros'!$B$4,0))</f>
        <v/>
      </c>
      <c r="R99" s="12">
        <f>IF($A99="","",IFERROR($P99*$Q99,0))</f>
        <v/>
      </c>
      <c r="S99" s="12">
        <f>IF($A99="","",IFERROR($P99+$R99,0))</f>
        <v/>
      </c>
      <c r="T99" s="12">
        <f>IF($A99="","",IFERROR($S99/$H99,0))</f>
        <v/>
      </c>
      <c r="U99" s="8">
        <f>IF($A99="","",IFERROR(IF(OR($B99="",$C99="",$E99="",$F99="",$H99="",NOT(ISNUMBER($H99)),$H99&lt;=0),"Faltan datos",IF($D99="","Unidad no encontrada",IF(IFERROR(VLOOKUP($C99,'Viajes'!$W$6:$AI$105,13,FALSE),"")&lt;&gt;"Correcto","Revisar unidad",IF(OR($J99&lt;0,$M99&lt;0,$N99&lt;0,$S99&lt;0),"Revisar importes","Correcto")))),"Revisar importes"))</f>
        <v/>
      </c>
      <c r="W99" s="36" t="n"/>
      <c r="X99" s="38" t="n"/>
      <c r="Y99" s="38" t="n"/>
      <c r="Z99" s="38" t="n"/>
      <c r="AA99" s="39" t="n"/>
      <c r="AB99" s="40" t="n"/>
      <c r="AC99" s="40" t="n"/>
      <c r="AD99" s="42" t="n"/>
      <c r="AE99" s="40" t="n"/>
      <c r="AF99" s="40" t="n"/>
      <c r="AG99" s="11">
        <f>IF($W99="","",IFERROR($AC99/$AD99,0))</f>
        <v/>
      </c>
      <c r="AH99" s="36" t="n"/>
      <c r="AI99" s="8">
        <f>IF($W99="","",IFERROR(IF(OR($X99="",$Y99="",$Z99="",$AA99="",$AB99="",$AC99="",$AD99="",$AE99="",$AF99="",$AH99=""),"Faltan datos",IF(OR($AA99&lt;=0,$AB99&lt;0,$AC99&lt;0,$AD99&lt;=0,$AE99&lt;0,$AF99&lt;0),"Revisar importes","Correcto")),"Revisar importes"))</f>
        <v/>
      </c>
    </row>
    <row r="100">
      <c r="A100" s="36" t="n"/>
      <c r="B100" s="37" t="n"/>
      <c r="C100" s="36" t="n"/>
      <c r="D100" s="8">
        <f>IF($A100="","",IFERROR(VLOOKUP($C100,'Viajes'!$W$6:$AI$105,2,FALSE),""))</f>
        <v/>
      </c>
      <c r="E100" s="38" t="n"/>
      <c r="F100" s="38" t="n"/>
      <c r="G100" s="38" t="n"/>
      <c r="H100" s="39" t="n"/>
      <c r="I100" s="12">
        <f>IF($A100="","",IFERROR($H100/VLOOKUP($C100,'Viajes'!$W$6:$AI$105,5,FALSE)*VLOOKUP($C100,'Viajes'!$W$6:$AI$105,6,FALSE),0))</f>
        <v/>
      </c>
      <c r="J100" s="40" t="n"/>
      <c r="K100" s="12">
        <f>IF($A100="","",IFERROR($H100*VLOOKUP($C100,'Viajes'!$W$6:$AI$105,9,FALSE),0))</f>
        <v/>
      </c>
      <c r="L100" s="12">
        <f>IF($A100="","",IFERROR(VLOOKUP($C100,'Viajes'!$W$6:$AI$105,10,FALSE),0))</f>
        <v/>
      </c>
      <c r="M100" s="40" t="n"/>
      <c r="N100" s="40" t="n"/>
      <c r="O100" s="12">
        <f>IF($A100="","",IFERROR(VLOOKUP($C100,'Viajes'!$W$6:$AI$105,11,FALSE),0))</f>
        <v/>
      </c>
      <c r="P100" s="12">
        <f>IF($A100="","",IFERROR(SUM($I100:$O100),0))</f>
        <v/>
      </c>
      <c r="Q100" s="41">
        <f>IF($A100="","",IFERROR('Parámetros'!$B$4,0))</f>
        <v/>
      </c>
      <c r="R100" s="12">
        <f>IF($A100="","",IFERROR($P100*$Q100,0))</f>
        <v/>
      </c>
      <c r="S100" s="12">
        <f>IF($A100="","",IFERROR($P100+$R100,0))</f>
        <v/>
      </c>
      <c r="T100" s="12">
        <f>IF($A100="","",IFERROR($S100/$H100,0))</f>
        <v/>
      </c>
      <c r="U100" s="8">
        <f>IF($A100="","",IFERROR(IF(OR($B100="",$C100="",$E100="",$F100="",$H100="",NOT(ISNUMBER($H100)),$H100&lt;=0),"Faltan datos",IF($D100="","Unidad no encontrada",IF(IFERROR(VLOOKUP($C100,'Viajes'!$W$6:$AI$105,13,FALSE),"")&lt;&gt;"Correcto","Revisar unidad",IF(OR($J100&lt;0,$M100&lt;0,$N100&lt;0,$S100&lt;0),"Revisar importes","Correcto")))),"Revisar importes"))</f>
        <v/>
      </c>
      <c r="W100" s="36" t="n"/>
      <c r="X100" s="38" t="n"/>
      <c r="Y100" s="38" t="n"/>
      <c r="Z100" s="38" t="n"/>
      <c r="AA100" s="39" t="n"/>
      <c r="AB100" s="40" t="n"/>
      <c r="AC100" s="40" t="n"/>
      <c r="AD100" s="42" t="n"/>
      <c r="AE100" s="40" t="n"/>
      <c r="AF100" s="40" t="n"/>
      <c r="AG100" s="11">
        <f>IF($W100="","",IFERROR($AC100/$AD100,0))</f>
        <v/>
      </c>
      <c r="AH100" s="36" t="n"/>
      <c r="AI100" s="8">
        <f>IF($W100="","",IFERROR(IF(OR($X100="",$Y100="",$Z100="",$AA100="",$AB100="",$AC100="",$AD100="",$AE100="",$AF100="",$AH100=""),"Faltan datos",IF(OR($AA100&lt;=0,$AB100&lt;0,$AC100&lt;0,$AD100&lt;=0,$AE100&lt;0,$AF100&lt;0),"Revisar importes","Correcto")),"Revisar importes"))</f>
        <v/>
      </c>
    </row>
    <row r="101">
      <c r="A101" s="36" t="n"/>
      <c r="B101" s="37" t="n"/>
      <c r="C101" s="36" t="n"/>
      <c r="D101" s="8">
        <f>IF($A101="","",IFERROR(VLOOKUP($C101,'Viajes'!$W$6:$AI$105,2,FALSE),""))</f>
        <v/>
      </c>
      <c r="E101" s="38" t="n"/>
      <c r="F101" s="38" t="n"/>
      <c r="G101" s="38" t="n"/>
      <c r="H101" s="39" t="n"/>
      <c r="I101" s="12">
        <f>IF($A101="","",IFERROR($H101/VLOOKUP($C101,'Viajes'!$W$6:$AI$105,5,FALSE)*VLOOKUP($C101,'Viajes'!$W$6:$AI$105,6,FALSE),0))</f>
        <v/>
      </c>
      <c r="J101" s="40" t="n"/>
      <c r="K101" s="12">
        <f>IF($A101="","",IFERROR($H101*VLOOKUP($C101,'Viajes'!$W$6:$AI$105,9,FALSE),0))</f>
        <v/>
      </c>
      <c r="L101" s="12">
        <f>IF($A101="","",IFERROR(VLOOKUP($C101,'Viajes'!$W$6:$AI$105,10,FALSE),0))</f>
        <v/>
      </c>
      <c r="M101" s="40" t="n"/>
      <c r="N101" s="40" t="n"/>
      <c r="O101" s="12">
        <f>IF($A101="","",IFERROR(VLOOKUP($C101,'Viajes'!$W$6:$AI$105,11,FALSE),0))</f>
        <v/>
      </c>
      <c r="P101" s="12">
        <f>IF($A101="","",IFERROR(SUM($I101:$O101),0))</f>
        <v/>
      </c>
      <c r="Q101" s="41">
        <f>IF($A101="","",IFERROR('Parámetros'!$B$4,0))</f>
        <v/>
      </c>
      <c r="R101" s="12">
        <f>IF($A101="","",IFERROR($P101*$Q101,0))</f>
        <v/>
      </c>
      <c r="S101" s="12">
        <f>IF($A101="","",IFERROR($P101+$R101,0))</f>
        <v/>
      </c>
      <c r="T101" s="12">
        <f>IF($A101="","",IFERROR($S101/$H101,0))</f>
        <v/>
      </c>
      <c r="U101" s="8">
        <f>IF($A101="","",IFERROR(IF(OR($B101="",$C101="",$E101="",$F101="",$H101="",NOT(ISNUMBER($H101)),$H101&lt;=0),"Faltan datos",IF($D101="","Unidad no encontrada",IF(IFERROR(VLOOKUP($C101,'Viajes'!$W$6:$AI$105,13,FALSE),"")&lt;&gt;"Correcto","Revisar unidad",IF(OR($J101&lt;0,$M101&lt;0,$N101&lt;0,$S101&lt;0),"Revisar importes","Correcto")))),"Revisar importes"))</f>
        <v/>
      </c>
      <c r="W101" s="36" t="n"/>
      <c r="X101" s="38" t="n"/>
      <c r="Y101" s="38" t="n"/>
      <c r="Z101" s="38" t="n"/>
      <c r="AA101" s="39" t="n"/>
      <c r="AB101" s="40" t="n"/>
      <c r="AC101" s="40" t="n"/>
      <c r="AD101" s="42" t="n"/>
      <c r="AE101" s="40" t="n"/>
      <c r="AF101" s="40" t="n"/>
      <c r="AG101" s="11">
        <f>IF($W101="","",IFERROR($AC101/$AD101,0))</f>
        <v/>
      </c>
      <c r="AH101" s="36" t="n"/>
      <c r="AI101" s="8">
        <f>IF($W101="","",IFERROR(IF(OR($X101="",$Y101="",$Z101="",$AA101="",$AB101="",$AC101="",$AD101="",$AE101="",$AF101="",$AH101=""),"Faltan datos",IF(OR($AA101&lt;=0,$AB101&lt;0,$AC101&lt;0,$AD101&lt;=0,$AE101&lt;0,$AF101&lt;0),"Revisar importes","Correcto")),"Revisar importes"))</f>
        <v/>
      </c>
    </row>
    <row r="102">
      <c r="A102" s="36" t="n"/>
      <c r="B102" s="37" t="n"/>
      <c r="C102" s="36" t="n"/>
      <c r="D102" s="8">
        <f>IF($A102="","",IFERROR(VLOOKUP($C102,'Viajes'!$W$6:$AI$105,2,FALSE),""))</f>
        <v/>
      </c>
      <c r="E102" s="38" t="n"/>
      <c r="F102" s="38" t="n"/>
      <c r="G102" s="38" t="n"/>
      <c r="H102" s="39" t="n"/>
      <c r="I102" s="12">
        <f>IF($A102="","",IFERROR($H102/VLOOKUP($C102,'Viajes'!$W$6:$AI$105,5,FALSE)*VLOOKUP($C102,'Viajes'!$W$6:$AI$105,6,FALSE),0))</f>
        <v/>
      </c>
      <c r="J102" s="40" t="n"/>
      <c r="K102" s="12">
        <f>IF($A102="","",IFERROR($H102*VLOOKUP($C102,'Viajes'!$W$6:$AI$105,9,FALSE),0))</f>
        <v/>
      </c>
      <c r="L102" s="12">
        <f>IF($A102="","",IFERROR(VLOOKUP($C102,'Viajes'!$W$6:$AI$105,10,FALSE),0))</f>
        <v/>
      </c>
      <c r="M102" s="40" t="n"/>
      <c r="N102" s="40" t="n"/>
      <c r="O102" s="12">
        <f>IF($A102="","",IFERROR(VLOOKUP($C102,'Viajes'!$W$6:$AI$105,11,FALSE),0))</f>
        <v/>
      </c>
      <c r="P102" s="12">
        <f>IF($A102="","",IFERROR(SUM($I102:$O102),0))</f>
        <v/>
      </c>
      <c r="Q102" s="41">
        <f>IF($A102="","",IFERROR('Parámetros'!$B$4,0))</f>
        <v/>
      </c>
      <c r="R102" s="12">
        <f>IF($A102="","",IFERROR($P102*$Q102,0))</f>
        <v/>
      </c>
      <c r="S102" s="12">
        <f>IF($A102="","",IFERROR($P102+$R102,0))</f>
        <v/>
      </c>
      <c r="T102" s="12">
        <f>IF($A102="","",IFERROR($S102/$H102,0))</f>
        <v/>
      </c>
      <c r="U102" s="8">
        <f>IF($A102="","",IFERROR(IF(OR($B102="",$C102="",$E102="",$F102="",$H102="",NOT(ISNUMBER($H102)),$H102&lt;=0),"Faltan datos",IF($D102="","Unidad no encontrada",IF(IFERROR(VLOOKUP($C102,'Viajes'!$W$6:$AI$105,13,FALSE),"")&lt;&gt;"Correcto","Revisar unidad",IF(OR($J102&lt;0,$M102&lt;0,$N102&lt;0,$S102&lt;0),"Revisar importes","Correcto")))),"Revisar importes"))</f>
        <v/>
      </c>
      <c r="W102" s="36" t="n"/>
      <c r="X102" s="38" t="n"/>
      <c r="Y102" s="38" t="n"/>
      <c r="Z102" s="38" t="n"/>
      <c r="AA102" s="39" t="n"/>
      <c r="AB102" s="40" t="n"/>
      <c r="AC102" s="40" t="n"/>
      <c r="AD102" s="42" t="n"/>
      <c r="AE102" s="40" t="n"/>
      <c r="AF102" s="40" t="n"/>
      <c r="AG102" s="11">
        <f>IF($W102="","",IFERROR($AC102/$AD102,0))</f>
        <v/>
      </c>
      <c r="AH102" s="36" t="n"/>
      <c r="AI102" s="8">
        <f>IF($W102="","",IFERROR(IF(OR($X102="",$Y102="",$Z102="",$AA102="",$AB102="",$AC102="",$AD102="",$AE102="",$AF102="",$AH102=""),"Faltan datos",IF(OR($AA102&lt;=0,$AB102&lt;0,$AC102&lt;0,$AD102&lt;=0,$AE102&lt;0,$AF102&lt;0),"Revisar importes","Correcto")),"Revisar importes"))</f>
        <v/>
      </c>
    </row>
    <row r="103">
      <c r="A103" s="36" t="n"/>
      <c r="B103" s="37" t="n"/>
      <c r="C103" s="36" t="n"/>
      <c r="D103" s="8">
        <f>IF($A103="","",IFERROR(VLOOKUP($C103,'Viajes'!$W$6:$AI$105,2,FALSE),""))</f>
        <v/>
      </c>
      <c r="E103" s="38" t="n"/>
      <c r="F103" s="38" t="n"/>
      <c r="G103" s="38" t="n"/>
      <c r="H103" s="39" t="n"/>
      <c r="I103" s="12">
        <f>IF($A103="","",IFERROR($H103/VLOOKUP($C103,'Viajes'!$W$6:$AI$105,5,FALSE)*VLOOKUP($C103,'Viajes'!$W$6:$AI$105,6,FALSE),0))</f>
        <v/>
      </c>
      <c r="J103" s="40" t="n"/>
      <c r="K103" s="12">
        <f>IF($A103="","",IFERROR($H103*VLOOKUP($C103,'Viajes'!$W$6:$AI$105,9,FALSE),0))</f>
        <v/>
      </c>
      <c r="L103" s="12">
        <f>IF($A103="","",IFERROR(VLOOKUP($C103,'Viajes'!$W$6:$AI$105,10,FALSE),0))</f>
        <v/>
      </c>
      <c r="M103" s="40" t="n"/>
      <c r="N103" s="40" t="n"/>
      <c r="O103" s="12">
        <f>IF($A103="","",IFERROR(VLOOKUP($C103,'Viajes'!$W$6:$AI$105,11,FALSE),0))</f>
        <v/>
      </c>
      <c r="P103" s="12">
        <f>IF($A103="","",IFERROR(SUM($I103:$O103),0))</f>
        <v/>
      </c>
      <c r="Q103" s="41">
        <f>IF($A103="","",IFERROR('Parámetros'!$B$4,0))</f>
        <v/>
      </c>
      <c r="R103" s="12">
        <f>IF($A103="","",IFERROR($P103*$Q103,0))</f>
        <v/>
      </c>
      <c r="S103" s="12">
        <f>IF($A103="","",IFERROR($P103+$R103,0))</f>
        <v/>
      </c>
      <c r="T103" s="12">
        <f>IF($A103="","",IFERROR($S103/$H103,0))</f>
        <v/>
      </c>
      <c r="U103" s="8">
        <f>IF($A103="","",IFERROR(IF(OR($B103="",$C103="",$E103="",$F103="",$H103="",NOT(ISNUMBER($H103)),$H103&lt;=0),"Faltan datos",IF($D103="","Unidad no encontrada",IF(IFERROR(VLOOKUP($C103,'Viajes'!$W$6:$AI$105,13,FALSE),"")&lt;&gt;"Correcto","Revisar unidad",IF(OR($J103&lt;0,$M103&lt;0,$N103&lt;0,$S103&lt;0),"Revisar importes","Correcto")))),"Revisar importes"))</f>
        <v/>
      </c>
      <c r="W103" s="36" t="n"/>
      <c r="X103" s="38" t="n"/>
      <c r="Y103" s="38" t="n"/>
      <c r="Z103" s="38" t="n"/>
      <c r="AA103" s="39" t="n"/>
      <c r="AB103" s="40" t="n"/>
      <c r="AC103" s="40" t="n"/>
      <c r="AD103" s="42" t="n"/>
      <c r="AE103" s="40" t="n"/>
      <c r="AF103" s="40" t="n"/>
      <c r="AG103" s="11">
        <f>IF($W103="","",IFERROR($AC103/$AD103,0))</f>
        <v/>
      </c>
      <c r="AH103" s="36" t="n"/>
      <c r="AI103" s="8">
        <f>IF($W103="","",IFERROR(IF(OR($X103="",$Y103="",$Z103="",$AA103="",$AB103="",$AC103="",$AD103="",$AE103="",$AF103="",$AH103=""),"Faltan datos",IF(OR($AA103&lt;=0,$AB103&lt;0,$AC103&lt;0,$AD103&lt;=0,$AE103&lt;0,$AF103&lt;0),"Revisar importes","Correcto")),"Revisar importes"))</f>
        <v/>
      </c>
    </row>
    <row r="104">
      <c r="A104" s="36" t="n"/>
      <c r="B104" s="37" t="n"/>
      <c r="C104" s="36" t="n"/>
      <c r="D104" s="8">
        <f>IF($A104="","",IFERROR(VLOOKUP($C104,'Viajes'!$W$6:$AI$105,2,FALSE),""))</f>
        <v/>
      </c>
      <c r="E104" s="38" t="n"/>
      <c r="F104" s="38" t="n"/>
      <c r="G104" s="38" t="n"/>
      <c r="H104" s="39" t="n"/>
      <c r="I104" s="12">
        <f>IF($A104="","",IFERROR($H104/VLOOKUP($C104,'Viajes'!$W$6:$AI$105,5,FALSE)*VLOOKUP($C104,'Viajes'!$W$6:$AI$105,6,FALSE),0))</f>
        <v/>
      </c>
      <c r="J104" s="40" t="n"/>
      <c r="K104" s="12">
        <f>IF($A104="","",IFERROR($H104*VLOOKUP($C104,'Viajes'!$W$6:$AI$105,9,FALSE),0))</f>
        <v/>
      </c>
      <c r="L104" s="12">
        <f>IF($A104="","",IFERROR(VLOOKUP($C104,'Viajes'!$W$6:$AI$105,10,FALSE),0))</f>
        <v/>
      </c>
      <c r="M104" s="40" t="n"/>
      <c r="N104" s="40" t="n"/>
      <c r="O104" s="12">
        <f>IF($A104="","",IFERROR(VLOOKUP($C104,'Viajes'!$W$6:$AI$105,11,FALSE),0))</f>
        <v/>
      </c>
      <c r="P104" s="12">
        <f>IF($A104="","",IFERROR(SUM($I104:$O104),0))</f>
        <v/>
      </c>
      <c r="Q104" s="41">
        <f>IF($A104="","",IFERROR('Parámetros'!$B$4,0))</f>
        <v/>
      </c>
      <c r="R104" s="12">
        <f>IF($A104="","",IFERROR($P104*$Q104,0))</f>
        <v/>
      </c>
      <c r="S104" s="12">
        <f>IF($A104="","",IFERROR($P104+$R104,0))</f>
        <v/>
      </c>
      <c r="T104" s="12">
        <f>IF($A104="","",IFERROR($S104/$H104,0))</f>
        <v/>
      </c>
      <c r="U104" s="8">
        <f>IF($A104="","",IFERROR(IF(OR($B104="",$C104="",$E104="",$F104="",$H104="",NOT(ISNUMBER($H104)),$H104&lt;=0),"Faltan datos",IF($D104="","Unidad no encontrada",IF(IFERROR(VLOOKUP($C104,'Viajes'!$W$6:$AI$105,13,FALSE),"")&lt;&gt;"Correcto","Revisar unidad",IF(OR($J104&lt;0,$M104&lt;0,$N104&lt;0,$S104&lt;0),"Revisar importes","Correcto")))),"Revisar importes"))</f>
        <v/>
      </c>
      <c r="W104" s="36" t="n"/>
      <c r="X104" s="38" t="n"/>
      <c r="Y104" s="38" t="n"/>
      <c r="Z104" s="38" t="n"/>
      <c r="AA104" s="39" t="n"/>
      <c r="AB104" s="40" t="n"/>
      <c r="AC104" s="40" t="n"/>
      <c r="AD104" s="42" t="n"/>
      <c r="AE104" s="40" t="n"/>
      <c r="AF104" s="40" t="n"/>
      <c r="AG104" s="11">
        <f>IF($W104="","",IFERROR($AC104/$AD104,0))</f>
        <v/>
      </c>
      <c r="AH104" s="36" t="n"/>
      <c r="AI104" s="8">
        <f>IF($W104="","",IFERROR(IF(OR($X104="",$Y104="",$Z104="",$AA104="",$AB104="",$AC104="",$AD104="",$AE104="",$AF104="",$AH104=""),"Faltan datos",IF(OR($AA104&lt;=0,$AB104&lt;0,$AC104&lt;0,$AD104&lt;=0,$AE104&lt;0,$AF104&lt;0),"Revisar importes","Correcto")),"Revisar importes"))</f>
        <v/>
      </c>
    </row>
    <row r="105">
      <c r="A105" s="36" t="n"/>
      <c r="B105" s="37" t="n"/>
      <c r="C105" s="36" t="n"/>
      <c r="D105" s="8">
        <f>IF($A105="","",IFERROR(VLOOKUP($C105,'Viajes'!$W$6:$AI$105,2,FALSE),""))</f>
        <v/>
      </c>
      <c r="E105" s="38" t="n"/>
      <c r="F105" s="38" t="n"/>
      <c r="G105" s="38" t="n"/>
      <c r="H105" s="39" t="n"/>
      <c r="I105" s="12">
        <f>IF($A105="","",IFERROR($H105/VLOOKUP($C105,'Viajes'!$W$6:$AI$105,5,FALSE)*VLOOKUP($C105,'Viajes'!$W$6:$AI$105,6,FALSE),0))</f>
        <v/>
      </c>
      <c r="J105" s="40" t="n"/>
      <c r="K105" s="12">
        <f>IF($A105="","",IFERROR($H105*VLOOKUP($C105,'Viajes'!$W$6:$AI$105,9,FALSE),0))</f>
        <v/>
      </c>
      <c r="L105" s="12">
        <f>IF($A105="","",IFERROR(VLOOKUP($C105,'Viajes'!$W$6:$AI$105,10,FALSE),0))</f>
        <v/>
      </c>
      <c r="M105" s="40" t="n"/>
      <c r="N105" s="40" t="n"/>
      <c r="O105" s="12">
        <f>IF($A105="","",IFERROR(VLOOKUP($C105,'Viajes'!$W$6:$AI$105,11,FALSE),0))</f>
        <v/>
      </c>
      <c r="P105" s="12">
        <f>IF($A105="","",IFERROR(SUM($I105:$O105),0))</f>
        <v/>
      </c>
      <c r="Q105" s="41">
        <f>IF($A105="","",IFERROR('Parámetros'!$B$4,0))</f>
        <v/>
      </c>
      <c r="R105" s="12">
        <f>IF($A105="","",IFERROR($P105*$Q105,0))</f>
        <v/>
      </c>
      <c r="S105" s="12">
        <f>IF($A105="","",IFERROR($P105+$R105,0))</f>
        <v/>
      </c>
      <c r="T105" s="12">
        <f>IF($A105="","",IFERROR($S105/$H105,0))</f>
        <v/>
      </c>
      <c r="U105" s="8">
        <f>IF($A105="","",IFERROR(IF(OR($B105="",$C105="",$E105="",$F105="",$H105="",NOT(ISNUMBER($H105)),$H105&lt;=0),"Faltan datos",IF($D105="","Unidad no encontrada",IF(IFERROR(VLOOKUP($C105,'Viajes'!$W$6:$AI$105,13,FALSE),"")&lt;&gt;"Correcto","Revisar unidad",IF(OR($J105&lt;0,$M105&lt;0,$N105&lt;0,$S105&lt;0),"Revisar importes","Correcto")))),"Revisar importes"))</f>
        <v/>
      </c>
      <c r="W105" s="36" t="n"/>
      <c r="X105" s="38" t="n"/>
      <c r="Y105" s="38" t="n"/>
      <c r="Z105" s="38" t="n"/>
      <c r="AA105" s="39" t="n"/>
      <c r="AB105" s="40" t="n"/>
      <c r="AC105" s="40" t="n"/>
      <c r="AD105" s="42" t="n"/>
      <c r="AE105" s="40" t="n"/>
      <c r="AF105" s="40" t="n"/>
      <c r="AG105" s="11">
        <f>IF($W105="","",IFERROR($AC105/$AD105,0))</f>
        <v/>
      </c>
      <c r="AH105" s="36" t="n"/>
      <c r="AI105" s="8">
        <f>IF($W105="","",IFERROR(IF(OR($X105="",$Y105="",$Z105="",$AA105="",$AB105="",$AC105="",$AD105="",$AE105="",$AF105="",$AH105=""),"Faltan datos",IF(OR($AA105&lt;=0,$AB105&lt;0,$AC105&lt;0,$AD105&lt;=0,$AE105&lt;0,$AF105&lt;0),"Revisar importes","Correcto")),"Revisar importes"))</f>
        <v/>
      </c>
    </row>
  </sheetData>
  <mergeCells count="1">
    <mergeCell ref="A1:AI1"/>
  </mergeCells>
  <conditionalFormatting sqref="U6:U105">
    <cfRule type="expression" priority="1" dxfId="0" stopIfTrue="1">
      <formula>$U6="Correcto"</formula>
    </cfRule>
    <cfRule type="expression" priority="2" dxfId="1" stopIfTrue="1">
      <formula>OR($U6="Faltan datos",$U6="Unidad no encontrada",$U6="Revisar unidad",$U6="Revisar importes")</formula>
    </cfRule>
  </conditionalFormatting>
  <conditionalFormatting sqref="AI6:AI105">
    <cfRule type="expression" priority="3" dxfId="0" stopIfTrue="1">
      <formula>$AI6="Correcto"</formula>
    </cfRule>
    <cfRule type="expression" priority="4" dxfId="1" stopIfTrue="1">
      <formula>OR($AI6="Faltan datos",$AI6="Revisar importes")</formula>
    </cfRule>
  </conditionalFormatting>
  <dataValidations count="15">
    <dataValidation sqref="A6:A105" showErrorMessage="1" showInputMessage="1" allowBlank="1" type="custom">
      <formula1>=OR(A6="",COUNTIF($A$6:$A$105,A6)=1)</formula1>
    </dataValidation>
    <dataValidation sqref="B6:B105" showErrorMessage="1" showInputMessage="1" allowBlank="1" type="custom">
      <formula1>=OR(B6="",ISNUMBER(B6))</formula1>
    </dataValidation>
    <dataValidation sqref="C6:C105" showErrorMessage="1" showInputMessage="1" allowBlank="1" type="list">
      <formula1>='Viajes'!$W$6:$W$105</formula1>
    </dataValidation>
    <dataValidation sqref="H6:H105" showErrorMessage="1" showInputMessage="1" allowBlank="1" type="decimal" operator="greaterThan">
      <formula1>0</formula1>
    </dataValidation>
    <dataValidation sqref="J6:J105" showErrorMessage="1" showInputMessage="1" allowBlank="1" type="custom">
      <formula1>=OR(J6="",AND(ISNUMBER(J6),J6&gt;=0))</formula1>
    </dataValidation>
    <dataValidation sqref="M6:M105" showErrorMessage="1" showInputMessage="1" allowBlank="1" type="custom">
      <formula1>=OR(M6="",AND(ISNUMBER(M6),M6&gt;=0))</formula1>
    </dataValidation>
    <dataValidation sqref="N6:N105" showErrorMessage="1" showInputMessage="1" allowBlank="1" type="custom">
      <formula1>=OR(N6="",AND(ISNUMBER(N6),N6&gt;=0))</formula1>
    </dataValidation>
    <dataValidation sqref="W6:W105" showErrorMessage="1" showInputMessage="1" allowBlank="1" type="custom">
      <formula1>=OR(W6="",COUNTIF($W$6:$W$105,W6)=1)</formula1>
    </dataValidation>
    <dataValidation sqref="Y6:Y105" showErrorMessage="1" showInputMessage="1" allowBlank="1" type="list">
      <formula1>='Parámetros'!$A$11:$A$110</formula1>
    </dataValidation>
    <dataValidation sqref="Z6:Z105" showErrorMessage="1" showInputMessage="1" allowBlank="1" type="list">
      <formula1>='Parámetros'!$B$11:$B$110</formula1>
    </dataValidation>
    <dataValidation sqref="AH6:AH105" showErrorMessage="1" showInputMessage="1" allowBlank="1" type="list">
      <formula1>='Parámetros'!$C$11:$C$110</formula1>
    </dataValidation>
    <dataValidation sqref="AA6:AA105" showErrorMessage="1" showInputMessage="1" allowBlank="1" type="decimal" operator="greaterThan">
      <formula1>0</formula1>
    </dataValidation>
    <dataValidation sqref="AB6:AC105" showErrorMessage="1" showInputMessage="1" allowBlank="1" type="decimal" operator="greaterThanOrEqual">
      <formula1>0</formula1>
    </dataValidation>
    <dataValidation sqref="AE6:AF105" showErrorMessage="1" showInputMessage="1" allowBlank="1" type="decimal" operator="greaterThanOrEqual">
      <formula1>0</formula1>
    </dataValidation>
    <dataValidation sqref="AD6:AD105" showErrorMessage="1" showInputMessage="1" allowBlank="1" type="whole" operator="greaterThanOrEqual">
      <formula1>1</formula1>
    </dataValidation>
  </dataValidation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28" customHeight="1">
      <c r="A1" s="1" t="inlineStr">
        <is>
          <t>Instrucciones de uso</t>
        </is>
      </c>
    </row>
    <row r="3">
      <c r="A3" s="43" t="inlineStr">
        <is>
          <t>1. Propósito de la herramienta</t>
        </is>
      </c>
      <c r="B3" s="44" t="n"/>
      <c r="C3" s="44" t="n"/>
      <c r="D3" s="44" t="n"/>
      <c r="E3" s="44" t="n"/>
      <c r="F3" s="44" t="n"/>
      <c r="G3" s="44" t="n"/>
      <c r="H3" s="44" t="n"/>
    </row>
    <row r="4" ht="44" customHeight="1">
      <c r="A4" s="45" t="inlineStr">
        <is>
          <t>Esta calculadora apoya el control interno de costos de transporte de una PyME. Permite estimar y revisar el costo por viaje, unidad y concepto en MXN.</t>
        </is>
      </c>
      <c r="B4" s="31" t="n"/>
      <c r="C4" s="31" t="n"/>
      <c r="D4" s="31" t="n"/>
      <c r="E4" s="31" t="n"/>
      <c r="F4" s="31" t="n"/>
      <c r="G4" s="31" t="n"/>
      <c r="H4" s="32" t="n"/>
    </row>
    <row r="6">
      <c r="A6" s="43" t="inlineStr">
        <is>
          <t>2. Alcance</t>
        </is>
      </c>
      <c r="B6" s="44" t="n"/>
      <c r="C6" s="44" t="n"/>
      <c r="D6" s="44" t="n"/>
      <c r="E6" s="44" t="n"/>
      <c r="F6" s="44" t="n"/>
      <c r="G6" s="44" t="n"/>
      <c r="H6" s="44" t="n"/>
    </row>
    <row r="7" ht="44" customHeight="1">
      <c r="A7" s="45" t="inlineStr">
        <is>
          <t>El archivo registra costos por viaje, unidad y concepto. No administra agenda de viajes, programación de rutas, disponibilidad de unidades, nómina, facturación, contabilidad ni trámites oficiales.</t>
        </is>
      </c>
      <c r="B7" s="31" t="n"/>
      <c r="C7" s="31" t="n"/>
      <c r="D7" s="31" t="n"/>
      <c r="E7" s="31" t="n"/>
      <c r="F7" s="31" t="n"/>
      <c r="G7" s="31" t="n"/>
      <c r="H7" s="32" t="n"/>
    </row>
    <row r="9">
      <c r="A9" s="43" t="inlineStr">
        <is>
          <t>3. Paso 1: Configura los parámetros</t>
        </is>
      </c>
      <c r="B9" s="44" t="n"/>
      <c r="C9" s="44" t="n"/>
      <c r="D9" s="44" t="n"/>
      <c r="E9" s="44" t="n"/>
      <c r="F9" s="44" t="n"/>
      <c r="G9" s="44" t="n"/>
      <c r="H9" s="44" t="n"/>
    </row>
    <row r="10" ht="44" customHeight="1">
      <c r="A10" s="45" t="inlineStr">
        <is>
          <t>En la hoja Parámetros actualiza el porcentaje de indirectos, si tu operación requiere aplicarlo, y define las fechas que deseas consultar en el Resumen. Los valores deben ser confirmados por la empresa conforme a sus costos internos.</t>
        </is>
      </c>
      <c r="B10" s="31" t="n"/>
      <c r="C10" s="31" t="n"/>
      <c r="D10" s="31" t="n"/>
      <c r="E10" s="31" t="n"/>
      <c r="F10" s="31" t="n"/>
      <c r="G10" s="31" t="n"/>
      <c r="H10" s="32" t="n"/>
    </row>
    <row r="12">
      <c r="A12" s="43" t="inlineStr">
        <is>
          <t>4. Paso 2: Registra o actualiza unidades</t>
        </is>
      </c>
      <c r="B12" s="44" t="n"/>
      <c r="C12" s="44" t="n"/>
      <c r="D12" s="44" t="n"/>
      <c r="E12" s="44" t="n"/>
      <c r="F12" s="44" t="n"/>
      <c r="G12" s="44" t="n"/>
      <c r="H12" s="44" t="n"/>
    </row>
    <row r="13" ht="44" customHeight="1">
      <c r="A13" s="45" t="inlineStr">
        <is>
          <t>En la hoja Viajes, en el catálogo de unidades ubicado a la derecha, captura el rendimiento, precio de combustible, costo fijo mensual, viajes base mensuales, mantenimiento por kilómetro y costo del operador por viaje. El costo fijo asignado por viaje se calcula automáticamente.</t>
        </is>
      </c>
      <c r="B13" s="31" t="n"/>
      <c r="C13" s="31" t="n"/>
      <c r="D13" s="31" t="n"/>
      <c r="E13" s="31" t="n"/>
      <c r="F13" s="31" t="n"/>
      <c r="G13" s="31" t="n"/>
      <c r="H13" s="32" t="n"/>
    </row>
    <row r="15">
      <c r="A15" s="43" t="inlineStr">
        <is>
          <t>5. Paso 3: Captura costos por viaje</t>
        </is>
      </c>
      <c r="B15" s="44" t="n"/>
      <c r="C15" s="44" t="n"/>
      <c r="D15" s="44" t="n"/>
      <c r="E15" s="44" t="n"/>
      <c r="F15" s="44" t="n"/>
      <c r="G15" s="44" t="n"/>
      <c r="H15" s="44" t="n"/>
    </row>
    <row r="16" ht="44" customHeight="1">
      <c r="A16" s="45" t="inlineStr">
        <is>
          <t>En la hoja Viajes captura un folio único, fecha de costo, unidad, origen, destino, referencia de mercancía, kilómetros y costos directos aplicables. Las columnas de combustible, mantenimiento, operador, fijo asignado, indirectos, total y costo por km se calculan automáticamente.</t>
        </is>
      </c>
      <c r="B16" s="31" t="n"/>
      <c r="C16" s="31" t="n"/>
      <c r="D16" s="31" t="n"/>
      <c r="E16" s="31" t="n"/>
      <c r="F16" s="31" t="n"/>
      <c r="G16" s="31" t="n"/>
      <c r="H16" s="32" t="n"/>
    </row>
    <row r="18">
      <c r="A18" s="43" t="inlineStr">
        <is>
          <t>6. Interpretación de costos</t>
        </is>
      </c>
      <c r="B18" s="44" t="n"/>
      <c r="C18" s="44" t="n"/>
      <c r="D18" s="44" t="n"/>
      <c r="E18" s="44" t="n"/>
      <c r="F18" s="44" t="n"/>
      <c r="G18" s="44" t="n"/>
      <c r="H18" s="44" t="n"/>
    </row>
    <row r="19" ht="44" customHeight="1">
      <c r="A19" s="45" t="inlineStr">
        <is>
          <t>El costo base integra combustible, casetas, mantenimiento, operador, estacionamiento, otros directos y costo fijo asignado. Los indirectos se calculan únicamente con el porcentaje definido en Parámetros.</t>
        </is>
      </c>
      <c r="B19" s="31" t="n"/>
      <c r="C19" s="31" t="n"/>
      <c r="D19" s="31" t="n"/>
      <c r="E19" s="31" t="n"/>
      <c r="F19" s="31" t="n"/>
      <c r="G19" s="31" t="n"/>
      <c r="H19" s="32" t="n"/>
    </row>
    <row r="21">
      <c r="A21" s="43" t="inlineStr">
        <is>
          <t>7. Controles antes de usar el resumen</t>
        </is>
      </c>
      <c r="B21" s="44" t="n"/>
      <c r="C21" s="44" t="n"/>
      <c r="D21" s="44" t="n"/>
      <c r="E21" s="44" t="n"/>
      <c r="F21" s="44" t="n"/>
      <c r="G21" s="44" t="n"/>
      <c r="H21" s="44" t="n"/>
    </row>
    <row r="22" ht="44" customHeight="1">
      <c r="A22" s="45" t="inlineStr">
        <is>
          <t>Revisa que las columnas “Control de unidad” y “Control” indiquen “Correcto”. Los registros con datos faltantes, importes negativos o unidades incompletas no se incluyen como viajes correctos en el Resumen.</t>
        </is>
      </c>
      <c r="B22" s="31" t="n"/>
      <c r="C22" s="31" t="n"/>
      <c r="D22" s="31" t="n"/>
      <c r="E22" s="31" t="n"/>
      <c r="F22" s="31" t="n"/>
      <c r="G22" s="31" t="n"/>
      <c r="H22" s="32" t="n"/>
    </row>
    <row r="24">
      <c r="A24" s="43" t="inlineStr">
        <is>
          <t>8. Guía de colores</t>
        </is>
      </c>
      <c r="B24" s="44" t="n"/>
      <c r="C24" s="44" t="n"/>
      <c r="D24" s="44" t="n"/>
      <c r="E24" s="44" t="n"/>
      <c r="F24" s="44" t="n"/>
      <c r="G24" s="44" t="n"/>
      <c r="H24" s="44" t="n"/>
    </row>
    <row r="25" ht="44" customHeight="1">
      <c r="A25" s="45" t="inlineStr">
        <is>
          <t>Azul claro: captura manual. Amarillo claro: parámetro editable. Gris claro: fórmula automática; no modificar. Verde: registro o control correcto. Rojo: revisión necesaria.</t>
        </is>
      </c>
      <c r="B25" s="31" t="n"/>
      <c r="C25" s="31" t="n"/>
      <c r="D25" s="31" t="n"/>
      <c r="E25" s="31" t="n"/>
      <c r="F25" s="31" t="n"/>
      <c r="G25" s="31" t="n"/>
      <c r="H25" s="32" t="n"/>
    </row>
    <row r="27">
      <c r="A27" s="43" t="inlineStr">
        <is>
          <t>9. Ejemplos</t>
        </is>
      </c>
      <c r="B27" s="44" t="n"/>
      <c r="C27" s="44" t="n"/>
      <c r="D27" s="44" t="n"/>
      <c r="E27" s="44" t="n"/>
      <c r="F27" s="44" t="n"/>
      <c r="G27" s="44" t="n"/>
      <c r="H27" s="44" t="n"/>
    </row>
    <row r="28" ht="44" customHeight="1">
      <c r="A28" s="45" t="inlineStr">
        <is>
          <t>Las unidades, rutas, costos y fechas precargados son ejemplos ilustrativos editables. No representan tarifas, precios, rendimientos, porcentajes ni referencias obligatorias para ninguna empresa.</t>
        </is>
      </c>
      <c r="B28" s="31" t="n"/>
      <c r="C28" s="31" t="n"/>
      <c r="D28" s="31" t="n"/>
      <c r="E28" s="31" t="n"/>
      <c r="F28" s="31" t="n"/>
      <c r="G28" s="31" t="n"/>
      <c r="H28" s="32" t="n"/>
    </row>
    <row r="30">
      <c r="A30" s="43" t="inlineStr">
        <is>
          <t>10. Límite de uso</t>
        </is>
      </c>
      <c r="B30" s="44" t="n"/>
      <c r="C30" s="44" t="n"/>
      <c r="D30" s="44" t="n"/>
      <c r="E30" s="44" t="n"/>
      <c r="F30" s="44" t="n"/>
      <c r="G30" s="44" t="n"/>
      <c r="H30" s="44" t="n"/>
    </row>
    <row r="31" ht="44" customHeight="1">
      <c r="A31" s="45" t="inlineStr">
        <is>
          <t>Esta herramienta es un auxiliar operativo. No sustituye contabilidad, facturación ni asesoría profesional.</t>
        </is>
      </c>
      <c r="B31" s="31" t="n"/>
      <c r="C31" s="31" t="n"/>
      <c r="D31" s="31" t="n"/>
      <c r="E31" s="31" t="n"/>
      <c r="F31" s="31" t="n"/>
      <c r="G31" s="31" t="n"/>
      <c r="H31" s="32" t="n"/>
    </row>
  </sheetData>
  <mergeCells count="11">
    <mergeCell ref="A1:H1"/>
    <mergeCell ref="A4:H4"/>
    <mergeCell ref="A7:H7"/>
    <mergeCell ref="A10:H10"/>
    <mergeCell ref="A13:H13"/>
    <mergeCell ref="A16:H16"/>
    <mergeCell ref="A19:H19"/>
    <mergeCell ref="A22:H22"/>
    <mergeCell ref="A25:H25"/>
    <mergeCell ref="A28:H28"/>
    <mergeCell ref="A31:H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2026-09-01T13:41:38Z</dcterms:created>
  <dcterms:modified xmlns:dcterms="http://purl.org/dc/terms/" xmlns:xsi="http://www.w3.org/2001/XMLSchema-instance" xsi:type="dcterms:W3CDTF">2026-09-01T13:41:38Z</dcterms:modified>
</cp:coreProperties>
</file>